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BM29" i="1"/>
  <c r="BL29" i="1"/>
  <c r="BJ29" i="1"/>
  <c r="BK29" i="1" s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W29" i="1"/>
  <c r="V29" i="1"/>
  <c r="U29" i="1" s="1"/>
  <c r="N29" i="1"/>
  <c r="BM28" i="1"/>
  <c r="BL28" i="1"/>
  <c r="BJ28" i="1"/>
  <c r="BK28" i="1" s="1"/>
  <c r="BG28" i="1"/>
  <c r="BF28" i="1"/>
  <c r="BE28" i="1"/>
  <c r="BD28" i="1"/>
  <c r="BH28" i="1" s="1"/>
  <c r="BI28" i="1" s="1"/>
  <c r="BC28" i="1"/>
  <c r="AX28" i="1" s="1"/>
  <c r="AZ28" i="1"/>
  <c r="AS28" i="1"/>
  <c r="AM28" i="1"/>
  <c r="AL28" i="1"/>
  <c r="AG28" i="1"/>
  <c r="AE28" i="1" s="1"/>
  <c r="W28" i="1"/>
  <c r="V28" i="1"/>
  <c r="U28" i="1" s="1"/>
  <c r="N28" i="1"/>
  <c r="BM27" i="1"/>
  <c r="BL27" i="1"/>
  <c r="BJ27" i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F27" i="1"/>
  <c r="AE27" i="1"/>
  <c r="L27" i="1" s="1"/>
  <c r="W27" i="1"/>
  <c r="V27" i="1"/>
  <c r="U27" i="1" s="1"/>
  <c r="N27" i="1"/>
  <c r="I27" i="1"/>
  <c r="BM26" i="1"/>
  <c r="BL26" i="1"/>
  <c r="BJ26" i="1"/>
  <c r="BG26" i="1"/>
  <c r="BF26" i="1"/>
  <c r="BE26" i="1"/>
  <c r="BD26" i="1"/>
  <c r="BH26" i="1" s="1"/>
  <c r="BI26" i="1" s="1"/>
  <c r="BC26" i="1"/>
  <c r="AZ26" i="1"/>
  <c r="AX26" i="1"/>
  <c r="AS26" i="1"/>
  <c r="AL26" i="1"/>
  <c r="AM26" i="1" s="1"/>
  <c r="AG26" i="1"/>
  <c r="AE26" i="1" s="1"/>
  <c r="G26" i="1" s="1"/>
  <c r="Y26" i="1" s="1"/>
  <c r="W26" i="1"/>
  <c r="V26" i="1"/>
  <c r="N26" i="1"/>
  <c r="BM25" i="1"/>
  <c r="BL25" i="1"/>
  <c r="BJ25" i="1"/>
  <c r="BK25" i="1" s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 s="1"/>
  <c r="H25" i="1" s="1"/>
  <c r="AV25" i="1" s="1"/>
  <c r="W25" i="1"/>
  <c r="V25" i="1"/>
  <c r="U25" i="1" s="1"/>
  <c r="N25" i="1"/>
  <c r="L25" i="1"/>
  <c r="BM24" i="1"/>
  <c r="BL24" i="1"/>
  <c r="BK24" i="1" s="1"/>
  <c r="BJ24" i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I24" i="1" s="1"/>
  <c r="W24" i="1"/>
  <c r="V24" i="1"/>
  <c r="U24" i="1" s="1"/>
  <c r="N24" i="1"/>
  <c r="BM23" i="1"/>
  <c r="BL23" i="1"/>
  <c r="BJ23" i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/>
  <c r="H23" i="1" s="1"/>
  <c r="AV23" i="1" s="1"/>
  <c r="W23" i="1"/>
  <c r="V23" i="1"/>
  <c r="N23" i="1"/>
  <c r="L23" i="1"/>
  <c r="I23" i="1"/>
  <c r="BM22" i="1"/>
  <c r="BL22" i="1"/>
  <c r="BK22" i="1" s="1"/>
  <c r="Q22" i="1" s="1"/>
  <c r="BJ22" i="1"/>
  <c r="BG22" i="1"/>
  <c r="BF22" i="1"/>
  <c r="BE22" i="1"/>
  <c r="BD22" i="1"/>
  <c r="BH22" i="1" s="1"/>
  <c r="BI22" i="1" s="1"/>
  <c r="BC22" i="1"/>
  <c r="AZ22" i="1"/>
  <c r="AX22" i="1"/>
  <c r="AS22" i="1"/>
  <c r="AL22" i="1"/>
  <c r="AM22" i="1" s="1"/>
  <c r="AG22" i="1"/>
  <c r="AE22" i="1" s="1"/>
  <c r="W22" i="1"/>
  <c r="V22" i="1"/>
  <c r="N22" i="1"/>
  <c r="G22" i="1"/>
  <c r="Y22" i="1" s="1"/>
  <c r="BM21" i="1"/>
  <c r="BL21" i="1"/>
  <c r="BJ21" i="1"/>
  <c r="BK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H21" i="1" s="1"/>
  <c r="AV21" i="1" s="1"/>
  <c r="W21" i="1"/>
  <c r="V21" i="1"/>
  <c r="U21" i="1" s="1"/>
  <c r="N21" i="1"/>
  <c r="L21" i="1"/>
  <c r="BM20" i="1"/>
  <c r="BL20" i="1"/>
  <c r="BK20" i="1"/>
  <c r="AU20" i="1" s="1"/>
  <c r="BJ20" i="1"/>
  <c r="BG20" i="1"/>
  <c r="BF20" i="1"/>
  <c r="BE20" i="1"/>
  <c r="BD20" i="1"/>
  <c r="BH20" i="1" s="1"/>
  <c r="BI20" i="1" s="1"/>
  <c r="BC20" i="1"/>
  <c r="AX20" i="1" s="1"/>
  <c r="AZ20" i="1"/>
  <c r="AW20" i="1"/>
  <c r="AS20" i="1"/>
  <c r="AL20" i="1"/>
  <c r="AM20" i="1" s="1"/>
  <c r="AG20" i="1"/>
  <c r="AE20" i="1" s="1"/>
  <c r="I20" i="1" s="1"/>
  <c r="W20" i="1"/>
  <c r="V20" i="1"/>
  <c r="U20" i="1"/>
  <c r="N20" i="1"/>
  <c r="BM19" i="1"/>
  <c r="BL19" i="1"/>
  <c r="BJ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F19" i="1"/>
  <c r="AE19" i="1"/>
  <c r="I19" i="1" s="1"/>
  <c r="W19" i="1"/>
  <c r="V19" i="1"/>
  <c r="U19" i="1" s="1"/>
  <c r="N19" i="1"/>
  <c r="L19" i="1"/>
  <c r="G19" i="1"/>
  <c r="Y19" i="1" s="1"/>
  <c r="AU24" i="1" l="1"/>
  <c r="AW24" i="1" s="1"/>
  <c r="Q24" i="1"/>
  <c r="L28" i="1"/>
  <c r="I28" i="1"/>
  <c r="AU28" i="1"/>
  <c r="AW28" i="1" s="1"/>
  <c r="Q28" i="1"/>
  <c r="H19" i="1"/>
  <c r="AV19" i="1" s="1"/>
  <c r="AY19" i="1" s="1"/>
  <c r="BK27" i="1"/>
  <c r="Q27" i="1" s="1"/>
  <c r="BK30" i="1"/>
  <c r="G23" i="1"/>
  <c r="Y23" i="1" s="1"/>
  <c r="AF23" i="1"/>
  <c r="G27" i="1"/>
  <c r="Y27" i="1" s="1"/>
  <c r="BK19" i="1"/>
  <c r="AU19" i="1" s="1"/>
  <c r="U23" i="1"/>
  <c r="BK26" i="1"/>
  <c r="AU26" i="1" s="1"/>
  <c r="L20" i="1"/>
  <c r="H20" i="1"/>
  <c r="AV20" i="1" s="1"/>
  <c r="AY20" i="1" s="1"/>
  <c r="G20" i="1"/>
  <c r="AF20" i="1"/>
  <c r="AU21" i="1"/>
  <c r="AY21" i="1" s="1"/>
  <c r="Q21" i="1"/>
  <c r="U22" i="1"/>
  <c r="G21" i="1"/>
  <c r="AF21" i="1"/>
  <c r="I21" i="1"/>
  <c r="AF26" i="1"/>
  <c r="I26" i="1"/>
  <c r="L26" i="1"/>
  <c r="H26" i="1"/>
  <c r="AV26" i="1" s="1"/>
  <c r="AW29" i="1"/>
  <c r="AU29" i="1"/>
  <c r="Q29" i="1"/>
  <c r="AU30" i="1"/>
  <c r="AW30" i="1" s="1"/>
  <c r="Q30" i="1"/>
  <c r="R22" i="1"/>
  <c r="S22" i="1" s="1"/>
  <c r="Z22" i="1" s="1"/>
  <c r="L24" i="1"/>
  <c r="H24" i="1"/>
  <c r="AV24" i="1" s="1"/>
  <c r="AY24" i="1" s="1"/>
  <c r="G24" i="1"/>
  <c r="AF24" i="1"/>
  <c r="AU25" i="1"/>
  <c r="AY25" i="1" s="1"/>
  <c r="Q25" i="1"/>
  <c r="U26" i="1"/>
  <c r="Q19" i="1"/>
  <c r="AW19" i="1"/>
  <c r="Q20" i="1"/>
  <c r="AF22" i="1"/>
  <c r="I22" i="1"/>
  <c r="L22" i="1"/>
  <c r="H22" i="1"/>
  <c r="AV22" i="1" s="1"/>
  <c r="AY22" i="1" s="1"/>
  <c r="AU22" i="1"/>
  <c r="AW22" i="1" s="1"/>
  <c r="BK23" i="1"/>
  <c r="G25" i="1"/>
  <c r="AF25" i="1"/>
  <c r="I25" i="1"/>
  <c r="AW26" i="1"/>
  <c r="L29" i="1"/>
  <c r="H29" i="1"/>
  <c r="AV29" i="1" s="1"/>
  <c r="AY29" i="1" s="1"/>
  <c r="G29" i="1"/>
  <c r="AF29" i="1"/>
  <c r="I29" i="1"/>
  <c r="G30" i="1"/>
  <c r="AF30" i="1"/>
  <c r="I30" i="1"/>
  <c r="L30" i="1"/>
  <c r="H30" i="1"/>
  <c r="AV30" i="1" s="1"/>
  <c r="AF28" i="1"/>
  <c r="H27" i="1"/>
  <c r="AV27" i="1" s="1"/>
  <c r="G28" i="1"/>
  <c r="R28" i="1" s="1"/>
  <c r="S28" i="1" s="1"/>
  <c r="Z28" i="1" s="1"/>
  <c r="H28" i="1"/>
  <c r="AV28" i="1" s="1"/>
  <c r="AY28" i="1" s="1"/>
  <c r="AU27" i="1" l="1"/>
  <c r="AW27" i="1" s="1"/>
  <c r="AY30" i="1"/>
  <c r="AW21" i="1"/>
  <c r="Q26" i="1"/>
  <c r="AY26" i="1"/>
  <c r="Y30" i="1"/>
  <c r="R19" i="1"/>
  <c r="S19" i="1" s="1"/>
  <c r="R30" i="1"/>
  <c r="S30" i="1" s="1"/>
  <c r="R27" i="1"/>
  <c r="S27" i="1" s="1"/>
  <c r="Y21" i="1"/>
  <c r="T28" i="1"/>
  <c r="X28" i="1" s="1"/>
  <c r="AA28" i="1"/>
  <c r="R26" i="1"/>
  <c r="S26" i="1" s="1"/>
  <c r="O22" i="1"/>
  <c r="M22" i="1" s="1"/>
  <c r="P22" i="1" s="1"/>
  <c r="J22" i="1" s="1"/>
  <c r="K22" i="1" s="1"/>
  <c r="AW25" i="1"/>
  <c r="Y28" i="1"/>
  <c r="O28" i="1"/>
  <c r="M28" i="1" s="1"/>
  <c r="P28" i="1" s="1"/>
  <c r="J28" i="1" s="1"/>
  <c r="K28" i="1" s="1"/>
  <c r="Y25" i="1"/>
  <c r="R20" i="1"/>
  <c r="S20" i="1" s="1"/>
  <c r="O20" i="1" s="1"/>
  <c r="M20" i="1" s="1"/>
  <c r="P20" i="1" s="1"/>
  <c r="J20" i="1" s="1"/>
  <c r="K20" i="1" s="1"/>
  <c r="Y24" i="1"/>
  <c r="R24" i="1"/>
  <c r="S24" i="1" s="1"/>
  <c r="Y20" i="1"/>
  <c r="Y29" i="1"/>
  <c r="Q23" i="1"/>
  <c r="AU23" i="1"/>
  <c r="R25" i="1"/>
  <c r="S25" i="1" s="1"/>
  <c r="T22" i="1"/>
  <c r="X22" i="1" s="1"/>
  <c r="AA22" i="1"/>
  <c r="AB22" i="1" s="1"/>
  <c r="R29" i="1"/>
  <c r="S29" i="1" s="1"/>
  <c r="R21" i="1"/>
  <c r="S21" i="1" s="1"/>
  <c r="AY27" i="1" l="1"/>
  <c r="AA19" i="1"/>
  <c r="Z19" i="1"/>
  <c r="T19" i="1"/>
  <c r="X19" i="1" s="1"/>
  <c r="O19" i="1"/>
  <c r="M19" i="1" s="1"/>
  <c r="P19" i="1" s="1"/>
  <c r="J19" i="1" s="1"/>
  <c r="K19" i="1" s="1"/>
  <c r="AA21" i="1"/>
  <c r="T21" i="1"/>
  <c r="X21" i="1" s="1"/>
  <c r="Z21" i="1"/>
  <c r="R23" i="1"/>
  <c r="S23" i="1" s="1"/>
  <c r="T29" i="1"/>
  <c r="X29" i="1" s="1"/>
  <c r="AA29" i="1"/>
  <c r="Z29" i="1"/>
  <c r="AA25" i="1"/>
  <c r="AB25" i="1" s="1"/>
  <c r="T25" i="1"/>
  <c r="X25" i="1" s="1"/>
  <c r="Z25" i="1"/>
  <c r="O29" i="1"/>
  <c r="M29" i="1" s="1"/>
  <c r="P29" i="1" s="1"/>
  <c r="J29" i="1" s="1"/>
  <c r="K29" i="1" s="1"/>
  <c r="T27" i="1"/>
  <c r="X27" i="1" s="1"/>
  <c r="AA27" i="1"/>
  <c r="AB27" i="1" s="1"/>
  <c r="Z27" i="1"/>
  <c r="O27" i="1"/>
  <c r="M27" i="1" s="1"/>
  <c r="P27" i="1" s="1"/>
  <c r="J27" i="1" s="1"/>
  <c r="K27" i="1" s="1"/>
  <c r="T24" i="1"/>
  <c r="X24" i="1" s="1"/>
  <c r="AA24" i="1"/>
  <c r="AB24" i="1" s="1"/>
  <c r="Z24" i="1"/>
  <c r="AW23" i="1"/>
  <c r="AY23" i="1"/>
  <c r="O24" i="1"/>
  <c r="M24" i="1" s="1"/>
  <c r="P24" i="1" s="1"/>
  <c r="J24" i="1" s="1"/>
  <c r="K24" i="1" s="1"/>
  <c r="O25" i="1"/>
  <c r="M25" i="1" s="1"/>
  <c r="P25" i="1" s="1"/>
  <c r="J25" i="1" s="1"/>
  <c r="K25" i="1" s="1"/>
  <c r="T26" i="1"/>
  <c r="X26" i="1" s="1"/>
  <c r="AA26" i="1"/>
  <c r="AB26" i="1" s="1"/>
  <c r="O26" i="1"/>
  <c r="M26" i="1" s="1"/>
  <c r="P26" i="1" s="1"/>
  <c r="J26" i="1" s="1"/>
  <c r="K26" i="1" s="1"/>
  <c r="Z26" i="1"/>
  <c r="T20" i="1"/>
  <c r="X20" i="1" s="1"/>
  <c r="AA20" i="1"/>
  <c r="Z20" i="1"/>
  <c r="AB28" i="1"/>
  <c r="O21" i="1"/>
  <c r="M21" i="1" s="1"/>
  <c r="P21" i="1" s="1"/>
  <c r="J21" i="1" s="1"/>
  <c r="K21" i="1" s="1"/>
  <c r="AA30" i="1"/>
  <c r="AB30" i="1" s="1"/>
  <c r="T30" i="1"/>
  <c r="X30" i="1" s="1"/>
  <c r="Z30" i="1"/>
  <c r="O30" i="1"/>
  <c r="M30" i="1" s="1"/>
  <c r="P30" i="1" s="1"/>
  <c r="J30" i="1" s="1"/>
  <c r="K30" i="1" s="1"/>
  <c r="AB21" i="1" l="1"/>
  <c r="AB19" i="1"/>
  <c r="AB20" i="1"/>
  <c r="AB29" i="1"/>
  <c r="T23" i="1"/>
  <c r="X23" i="1" s="1"/>
  <c r="AA23" i="1"/>
  <c r="Z23" i="1"/>
  <c r="O23" i="1"/>
  <c r="M23" i="1" s="1"/>
  <c r="P23" i="1" s="1"/>
  <c r="J23" i="1" s="1"/>
  <c r="K23" i="1" s="1"/>
  <c r="AB23" i="1" l="1"/>
</calcChain>
</file>

<file path=xl/sharedStrings.xml><?xml version="1.0" encoding="utf-8"?>
<sst xmlns="http://schemas.openxmlformats.org/spreadsheetml/2006/main" count="643" uniqueCount="349">
  <si>
    <t>File opened</t>
  </si>
  <si>
    <t>2020-09-11 07:16:53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</si>
  <si>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</si>
  <si>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</si>
  <si>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</si>
  <si>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</si>
  <si>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</si>
  <si>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</si>
  <si>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</si>
  <si>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</si>
  <si>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</si>
  <si>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</si>
  <si>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</si>
  <si>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{"co2aspan2": "-0.0274214", "h2obspan2a": "0.0949969", "h2obspan2b": "0.102394", "h2oaspan1": "1.07388", "oxygen": "21", "flowazero": "0.27548", "h2obspan2": "0", "co2bzero": "0.94549", "co2bspanconc2": "298.9", "flowmeterzero": "0.986842", "h2oaspan2a": "0.0954223", "co2bspan2a": "0.194368", "tazero": "0.0398865", "tbzero": "0.120966", "chamberpressurezero": "2.6539", "ssb_ref": "35601.5", "co2aspanconc1": "993", "ssa_ref": "39980.7", "h2oaspanconc2": "0", "flowbzero": "0.30576", "h2obspan1": "1.07787", "h2obzero": "1.03183", "co2bspan2": "-0.0290863", "h2oaspan2": "0", "co2aspan2b": "0.187145", "h2obspanconc1": "19.41", "co2bspan1": "0.961123", "co2bspanconc1": "993", "h2oazero": "1.03102", "h2oaspanconc1": "19.41", "h2oaspan2b": "0.102472", "co2azero": "0.914258", "h2obspanconc2": "0", "co2bspan2b": "0.185713", "co2aspanconc2": "298.9", "co2aspan2a": "0.195868", "co2aspan1": "0.960839"}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</si>
  <si>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</si>
  <si>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</si>
  <si>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</si>
  <si>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</si>
  <si>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</si>
  <si>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</si>
  <si>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</si>
  <si>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</si>
  <si>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</si>
  <si>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07:16:53</t>
  </si>
  <si>
    <t>Stability Definition:	ΔH2O (Meas2): Slp&lt;0.1 Per=20	ΔCO2 (Meas2): Slp&lt;0.5 Per=20	F (FlrLS): Slp&lt;1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</si>
  <si>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</si>
  <si>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</si>
  <si>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</si>
  <si>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</si>
  <si>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</si>
  <si>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</si>
  <si>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</si>
  <si>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</si>
  <si>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</si>
  <si>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</si>
  <si>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</si>
  <si>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</si>
  <si>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</si>
  <si>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</si>
  <si>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</si>
  <si>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</si>
  <si>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</si>
  <si>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</si>
  <si>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</si>
  <si>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</si>
  <si>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</si>
  <si>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</si>
  <si>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</si>
  <si>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</si>
  <si>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</si>
  <si>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</si>
  <si>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</si>
  <si>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</si>
  <si>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</si>
  <si>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</si>
  <si>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</si>
  <si>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</si>
  <si>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</si>
  <si>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</si>
  <si>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</si>
  <si>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</si>
  <si>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</si>
  <si>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</si>
  <si>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</si>
  <si>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</si>
  <si>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</si>
  <si>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</si>
  <si>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</si>
  <si>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</si>
  <si>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</si>
  <si>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</si>
  <si>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</si>
  <si>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</si>
  <si>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</si>
  <si>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</si>
  <si>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</si>
  <si>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</si>
  <si>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</si>
  <si>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</si>
  <si>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</si>
  <si>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</si>
  <si>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</si>
  <si>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</si>
  <si>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</si>
  <si>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</si>
  <si>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</si>
  <si>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</si>
  <si>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</si>
  <si>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</si>
  <si>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</si>
  <si>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</si>
  <si>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</si>
  <si>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</si>
  <si>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</si>
  <si>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</si>
  <si>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</si>
  <si>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</si>
  <si>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</si>
  <si>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</si>
  <si>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</si>
  <si>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</si>
  <si>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</si>
  <si>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</si>
  <si>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</si>
  <si>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</si>
  <si>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</si>
  <si>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</si>
  <si>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</si>
  <si>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</si>
  <si>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</si>
  <si>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</si>
  <si>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</si>
  <si>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</si>
  <si>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</si>
  <si>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</si>
  <si>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</si>
  <si>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</si>
  <si>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</si>
  <si>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</si>
  <si>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</si>
  <si>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</si>
  <si>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</si>
  <si>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</si>
  <si>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</si>
  <si>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</si>
  <si>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</si>
  <si>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</si>
  <si>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</si>
  <si>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</si>
  <si>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</si>
  <si>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</si>
  <si>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</si>
  <si>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</si>
  <si>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</si>
  <si>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</si>
  <si>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</si>
  <si>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</si>
  <si>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</si>
  <si>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</si>
  <si>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</si>
  <si>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</si>
  <si>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</si>
  <si>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</si>
  <si>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</si>
  <si>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</si>
  <si>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</si>
  <si>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</si>
  <si>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</si>
  <si>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</si>
  <si>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</si>
  <si>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</si>
  <si>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</si>
  <si>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</si>
  <si>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</si>
  <si>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</si>
  <si>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</si>
  <si>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</si>
  <si>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</si>
  <si>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</si>
  <si>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</si>
  <si>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</si>
  <si>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</si>
  <si>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</si>
  <si>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</si>
  <si>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</si>
  <si>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</si>
  <si>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</si>
  <si>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</si>
  <si>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</si>
  <si>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</si>
  <si>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</si>
  <si>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</si>
  <si>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</si>
  <si>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</si>
  <si>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</si>
  <si>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</si>
  <si>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</si>
  <si>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</si>
  <si>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</si>
  <si>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</si>
  <si>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</si>
  <si>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</si>
  <si>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</si>
  <si>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</si>
  <si>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</si>
  <si>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</si>
  <si>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</si>
  <si>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</si>
  <si>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</si>
  <si>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</si>
  <si>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</si>
  <si>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</si>
  <si>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</si>
  <si>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</si>
  <si>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</si>
  <si>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</si>
  <si>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</si>
  <si>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</si>
  <si>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</si>
  <si>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</si>
  <si>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</si>
  <si>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</si>
  <si>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</si>
  <si>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</si>
  <si>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</si>
  <si>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</si>
  <si>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</si>
  <si>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</si>
  <si>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</si>
  <si>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</si>
  <si>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</si>
  <si>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</si>
  <si>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</si>
  <si>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</si>
  <si>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</si>
  <si>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</si>
  <si>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</si>
  <si>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</si>
  <si>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</si>
  <si>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</si>
  <si>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</si>
  <si>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</si>
  <si>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</si>
  <si>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</si>
  <si>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</si>
  <si>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</si>
  <si>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</si>
  <si>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</si>
  <si>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</si>
  <si>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</si>
  <si>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</si>
  <si>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</si>
  <si>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</si>
  <si>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</si>
  <si>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</si>
  <si>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</si>
  <si>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</si>
  <si>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</si>
  <si>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</si>
  <si>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</si>
  <si>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</si>
  <si>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</si>
  <si>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</si>
  <si>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</si>
  <si>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</si>
  <si>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</si>
  <si>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</si>
  <si>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</si>
  <si>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</si>
  <si>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</si>
  <si>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</si>
  <si>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</si>
  <si>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</si>
  <si>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</si>
  <si>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</si>
  <si>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</si>
  <si>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</si>
  <si>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</si>
  <si>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</si>
  <si>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</si>
  <si>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</si>
  <si>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</si>
  <si>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</si>
  <si>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</si>
  <si>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</si>
  <si>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</si>
  <si>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</si>
  <si>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</si>
  <si>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</si>
  <si>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</si>
  <si>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</si>
  <si>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</si>
  <si>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</si>
  <si>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</si>
  <si>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</si>
  <si>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</si>
  <si>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</si>
  <si>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</si>
  <si>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</si>
  <si>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</si>
  <si>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</si>
  <si>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</si>
  <si>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</si>
  <si>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</si>
  <si>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MPF-1790-20200909-13_51_40</t>
  </si>
  <si>
    <t>0: Broadleaf</t>
  </si>
  <si>
    <t>1/3</t>
  </si>
  <si>
    <t>20200911 07:54:23</t>
  </si>
  <si>
    <t>07:54:23</t>
  </si>
  <si>
    <t>MPF-1793-20200911-07_53_58</t>
  </si>
  <si>
    <t>DARK-1794-20200911-07_54_00</t>
  </si>
  <si>
    <t>07:53:31</t>
  </si>
  <si>
    <t>2/3</t>
  </si>
  <si>
    <t>20200911 07:56:23</t>
  </si>
  <si>
    <t>07:56:23</t>
  </si>
  <si>
    <t>MPF-1795-20200911-07_55_59</t>
  </si>
  <si>
    <t>DARK-1796-20200911-07_56_00</t>
  </si>
  <si>
    <t>07:55:29</t>
  </si>
  <si>
    <t>20200911 07:58:24</t>
  </si>
  <si>
    <t>07:58:24</t>
  </si>
  <si>
    <t>MPF-1797-20200911-07_57_59</t>
  </si>
  <si>
    <t>DARK-1798-20200911-07_58_01</t>
  </si>
  <si>
    <t>07:57:32</t>
  </si>
  <si>
    <t>20200911 08:00:24</t>
  </si>
  <si>
    <t>08:00:24</t>
  </si>
  <si>
    <t>MPF-1799-20200911-08_00_00</t>
  </si>
  <si>
    <t>DARK-1800-20200911-08_00_01</t>
  </si>
  <si>
    <t>07:59:35</t>
  </si>
  <si>
    <t>20200911 08:02:25</t>
  </si>
  <si>
    <t>08:02:25</t>
  </si>
  <si>
    <t>MPF-1801-20200911-08_02_00</t>
  </si>
  <si>
    <t>DARK-1802-20200911-08_02_02</t>
  </si>
  <si>
    <t>08:01:35</t>
  </si>
  <si>
    <t>20200911 08:04:25</t>
  </si>
  <si>
    <t>08:04:25</t>
  </si>
  <si>
    <t>MPF-1803-20200911-08_04_01</t>
  </si>
  <si>
    <t>DARK-1804-20200911-08_04_02</t>
  </si>
  <si>
    <t>08:03:27</t>
  </si>
  <si>
    <t>20200911 08:06:01</t>
  </si>
  <si>
    <t>08:06:01</t>
  </si>
  <si>
    <t>MPF-1805-20200911-08_05_37</t>
  </si>
  <si>
    <t>DARK-1806-20200911-08_05_38</t>
  </si>
  <si>
    <t>08:05:24</t>
  </si>
  <si>
    <t>3/3</t>
  </si>
  <si>
    <t>20200911 08:08:02</t>
  </si>
  <si>
    <t>08:08:02</t>
  </si>
  <si>
    <t>MPF-1807-20200911-08_07_37</t>
  </si>
  <si>
    <t>DARK-1808-20200911-08_07_39</t>
  </si>
  <si>
    <t>08:07:00</t>
  </si>
  <si>
    <t>20200911 08:10:02</t>
  </si>
  <si>
    <t>08:10:02</t>
  </si>
  <si>
    <t>MPF-1809-20200911-08_09_38</t>
  </si>
  <si>
    <t>DARK-1810-20200911-08_09_40</t>
  </si>
  <si>
    <t>08:10:34</t>
  </si>
  <si>
    <t>20200911 08:12:35</t>
  </si>
  <si>
    <t>08:12:35</t>
  </si>
  <si>
    <t>MPF-1811-20200911-08_12_10</t>
  </si>
  <si>
    <t>DARK-1812-20200911-08_12_12</t>
  </si>
  <si>
    <t>08:11:56</t>
  </si>
  <si>
    <t>20200911 08:14:35</t>
  </si>
  <si>
    <t>08:14:35</t>
  </si>
  <si>
    <t>MPF-1813-20200911-08_14_11</t>
  </si>
  <si>
    <t>-</t>
  </si>
  <si>
    <t>08:14:58</t>
  </si>
  <si>
    <t>20200911 08:36:23</t>
  </si>
  <si>
    <t>08:36:23</t>
  </si>
  <si>
    <t>MPF-1814-20200911-08_35_59</t>
  </si>
  <si>
    <t>08:36:48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</si>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</sst>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Z11" workbookViewId="0">
      <selection activeCell="AR18" sqref="AR18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348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1599828863</v>
      </c>
      <c r="C19">
        <v>1895.4000000953699</v>
      </c>
      <c r="D19" t="s">
        <v>287</v>
      </c>
      <c r="E19" t="s">
        <v>288</v>
      </c>
      <c r="F19">
        <v>1599828863</v>
      </c>
      <c r="G19">
        <f t="shared" ref="G19:G30" si="0">BX19*AE19*(BT19-BU19)/(100*BN19*(1000-AE19*BT19))</f>
        <v>4.3394308368331991E-3</v>
      </c>
      <c r="H19">
        <f t="shared" ref="H19:H30" si="1">BX19*AE19*(BS19-BR19*(1000-AE19*BU19)/(1000-AE19*BT19))/(100*BN19)</f>
        <v>20.759527192911481</v>
      </c>
      <c r="I19">
        <f t="shared" ref="I19:I30" si="2">BR19 - IF(AE19&gt;1, H19*BN19*100/(AG19*CF19), 0)</f>
        <v>373.16699999999997</v>
      </c>
      <c r="J19">
        <f t="shared" ref="J19:J30" si="3">((P19-G19/2)*I19-H19)/(P19+G19/2)</f>
        <v>276.49142987709729</v>
      </c>
      <c r="K19">
        <f t="shared" ref="K19:K30" si="4">J19*(BY19+BZ19)/1000</f>
        <v>28.101194918217015</v>
      </c>
      <c r="L19">
        <f t="shared" ref="L19:L30" si="5">(BR19 - IF(AE19&gt;1, H19*BN19*100/(AG19*CF19), 0))*(BY19+BZ19)/1000</f>
        <v>37.926812446619401</v>
      </c>
      <c r="M19">
        <f t="shared" ref="M19:M30" si="6">2/((1/O19-1/N19)+SIGN(O19)*SQRT((1/O19-1/N19)*(1/O19-1/N19) + 4*BO19/((BO19+1)*(BO19+1))*(2*1/O19*1/N19-1/N19*1/N19)))</f>
        <v>0.38981065340182591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2.9557864545063941</v>
      </c>
      <c r="O19">
        <f t="shared" ref="O19:O30" si="8">G19*(1000-(1000*0.61365*EXP(17.502*S19/(240.97+S19))/(BY19+BZ19)+BT19)/2)/(1000*0.61365*EXP(17.502*S19/(240.97+S19))/(BY19+BZ19)-BT19)</f>
        <v>0.363337420552241</v>
      </c>
      <c r="P19">
        <f t="shared" ref="P19:P30" si="9">1/((BO19+1)/(M19/1.6)+1/(N19/1.37)) + BO19/((BO19+1)/(M19/1.6) + BO19/(N19/1.37))</f>
        <v>0.22931440773234418</v>
      </c>
      <c r="Q19">
        <f t="shared" ref="Q19:Q30" si="10">(BK19*BM19)</f>
        <v>209.73943525740995</v>
      </c>
      <c r="R19">
        <f t="shared" ref="R19:R30" si="11">(CA19+(Q19+2*0.95*0.0000000567*(((CA19+$B$9)+273)^4-(CA19+273)^4)-44100*G19)/(1.84*29.3*N19+8*0.95*0.0000000567*(CA19+273)^3))</f>
        <v>24.061758948450827</v>
      </c>
      <c r="S19">
        <f t="shared" ref="S19:S30" si="12">($C$9*CB19+$D$9*CC19+$E$9*R19)</f>
        <v>22.997199999999999</v>
      </c>
      <c r="T19">
        <f t="shared" ref="T19:T30" si="13">0.61365*EXP(17.502*S19/(240.97+S19))</f>
        <v>2.819243893403665</v>
      </c>
      <c r="U19">
        <f t="shared" ref="U19:U30" si="14">(V19/W19*100)</f>
        <v>54.640850709398556</v>
      </c>
      <c r="V19">
        <f t="shared" ref="V19:V30" si="15">BT19*(BY19+BZ19)/1000</f>
        <v>1.6319728508090403</v>
      </c>
      <c r="W19">
        <f t="shared" ref="W19:W30" si="16">0.61365*EXP(17.502*CA19/(240.97+CA19))</f>
        <v>2.9867266516191537</v>
      </c>
      <c r="X19">
        <f t="shared" ref="X19:X30" si="17">(T19-BT19*(BY19+BZ19)/1000)</f>
        <v>1.1872710425946247</v>
      </c>
      <c r="Y19">
        <f t="shared" ref="Y19:Y30" si="18">(-G19*44100)</f>
        <v>-191.36889990434409</v>
      </c>
      <c r="Z19">
        <f t="shared" ref="Z19:Z30" si="19">2*29.3*N19*0.92*(CA19-S19)</f>
        <v>152.48427264799534</v>
      </c>
      <c r="AA19">
        <f t="shared" ref="AA19:AA30" si="20">2*0.95*0.0000000567*(((CA19+$B$9)+273)^4-(S19+273)^4)</f>
        <v>10.745618714240685</v>
      </c>
      <c r="AB19">
        <f t="shared" ref="AB19:AB30" si="21">Q19+AA19+Y19+Z19</f>
        <v>181.60042671530189</v>
      </c>
      <c r="AC19">
        <v>43</v>
      </c>
      <c r="AD19">
        <v>9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54223.298140742409</v>
      </c>
      <c r="AH19" t="s">
        <v>284</v>
      </c>
      <c r="AI19">
        <v>10200.1</v>
      </c>
      <c r="AJ19">
        <v>699.68461538461497</v>
      </c>
      <c r="AK19">
        <v>3165.31</v>
      </c>
      <c r="AL19">
        <f t="shared" ref="AL19:AL30" si="25">AK19-AJ19</f>
        <v>2465.625384615385</v>
      </c>
      <c r="AM19">
        <f t="shared" ref="AM19:AM30" si="26">AL19/AK19</f>
        <v>0.77895226205818235</v>
      </c>
      <c r="AN19">
        <v>-1.36473818067955</v>
      </c>
      <c r="AO19" t="s">
        <v>289</v>
      </c>
      <c r="AP19">
        <v>10235.299999999999</v>
      </c>
      <c r="AQ19">
        <v>844.67511999999999</v>
      </c>
      <c r="AR19">
        <v>1149.92</v>
      </c>
      <c r="AS19">
        <f t="shared" ref="AS19:AS30" si="27">1-AQ19/AR19</f>
        <v>0.26544879643801311</v>
      </c>
      <c r="AT19">
        <v>0.5</v>
      </c>
      <c r="AU19">
        <f t="shared" ref="AU19:AU30" si="28">BK19</f>
        <v>1093.2297001482427</v>
      </c>
      <c r="AV19">
        <f t="shared" ref="AV19:AV30" si="29">H19</f>
        <v>20.759527192911481</v>
      </c>
      <c r="AW19">
        <f t="shared" ref="AW19:AW30" si="30">AS19*AT19*AU19</f>
        <v>145.09825406732051</v>
      </c>
      <c r="AX19">
        <f t="shared" ref="AX19:AX30" si="31">BC19/AR19</f>
        <v>0.49012974815639354</v>
      </c>
      <c r="AY19">
        <f t="shared" ref="AY19:AY30" si="32">(AV19-AN19)/AU19</f>
        <v>2.0237526816725675E-2</v>
      </c>
      <c r="AZ19">
        <f t="shared" ref="AZ19:AZ30" si="33">(AK19-AR19)/AR19</f>
        <v>1.7526349659106719</v>
      </c>
      <c r="BA19" t="s">
        <v>290</v>
      </c>
      <c r="BB19">
        <v>586.30999999999995</v>
      </c>
      <c r="BC19">
        <f t="shared" ref="BC19:BC30" si="34">AR19-BB19</f>
        <v>563.61000000000013</v>
      </c>
      <c r="BD19">
        <f t="shared" ref="BD19:BD30" si="35">(AR19-AQ19)/(AR19-BB19)</f>
        <v>0.54158882915491213</v>
      </c>
      <c r="BE19">
        <f t="shared" ref="BE19:BE30" si="36">(AK19-AR19)/(AK19-BB19)</f>
        <v>0.78146180690189992</v>
      </c>
      <c r="BF19">
        <f t="shared" ref="BF19:BF30" si="37">(AR19-AQ19)/(AR19-AJ19)</f>
        <v>0.6779673264924666</v>
      </c>
      <c r="BG19">
        <f t="shared" ref="BG19:BG30" si="38">(AK19-AR19)/(AK19-AJ19)</f>
        <v>0.81739505627063547</v>
      </c>
      <c r="BH19">
        <f t="shared" ref="BH19:BH30" si="39">(BD19*BB19/AQ19)</f>
        <v>0.37593027058949774</v>
      </c>
      <c r="BI19">
        <f t="shared" ref="BI19:BI30" si="40">(1-BH19)</f>
        <v>0.62406972941050221</v>
      </c>
      <c r="BJ19">
        <f t="shared" ref="BJ19:BJ30" si="41">$B$13*CG19+$C$13*CH19+$F$13*CI19*(1-CL19)</f>
        <v>1300.03</v>
      </c>
      <c r="BK19">
        <f t="shared" ref="BK19:BK30" si="42">BJ19*BL19</f>
        <v>1093.2297001482427</v>
      </c>
      <c r="BL19">
        <f t="shared" ref="BL19:BL30" si="43">($B$13*$D$11+$C$13*$D$11+$F$13*((CV19+CN19)/MAX(CV19+CN19+CW19, 0.1)*$I$11+CW19/MAX(CV19+CN19+CW19, 0.1)*$J$11))/($B$13+$C$13+$F$13)</f>
        <v>0.84092651719440525</v>
      </c>
      <c r="BM19">
        <f t="shared" ref="BM19:BM30" si="44">($B$13*$K$11+$C$13*$K$11+$F$13*((CV19+CN19)/MAX(CV19+CN19+CW19, 0.1)*$P$11+CW19/MAX(CV19+CN19+CW19, 0.1)*$Q$11))/($B$13+$C$13+$F$13)</f>
        <v>0.19185303438881063</v>
      </c>
      <c r="BN19">
        <v>6</v>
      </c>
      <c r="BO19">
        <v>0.5</v>
      </c>
      <c r="BP19" t="s">
        <v>285</v>
      </c>
      <c r="BQ19">
        <v>1599828863</v>
      </c>
      <c r="BR19">
        <v>373.16699999999997</v>
      </c>
      <c r="BS19">
        <v>400.01900000000001</v>
      </c>
      <c r="BT19">
        <v>16.057200000000002</v>
      </c>
      <c r="BU19">
        <v>10.933999999999999</v>
      </c>
      <c r="BV19">
        <v>373.13</v>
      </c>
      <c r="BW19">
        <v>16.1875</v>
      </c>
      <c r="BX19">
        <v>500.04899999999998</v>
      </c>
      <c r="BY19">
        <v>101.535</v>
      </c>
      <c r="BZ19">
        <v>9.9958199999999997E-2</v>
      </c>
      <c r="CA19">
        <v>23.9541</v>
      </c>
      <c r="CB19">
        <v>22.997199999999999</v>
      </c>
      <c r="CC19">
        <v>999.9</v>
      </c>
      <c r="CD19">
        <v>0</v>
      </c>
      <c r="CE19">
        <v>0</v>
      </c>
      <c r="CF19">
        <v>9996.8799999999992</v>
      </c>
      <c r="CG19">
        <v>0</v>
      </c>
      <c r="CH19">
        <v>1.5289399999999999E-3</v>
      </c>
      <c r="CI19">
        <v>1300.03</v>
      </c>
      <c r="CJ19">
        <v>0.96899800000000003</v>
      </c>
      <c r="CK19">
        <v>3.1002200000000001E-2</v>
      </c>
      <c r="CL19">
        <v>0</v>
      </c>
      <c r="CM19">
        <v>844.58500000000004</v>
      </c>
      <c r="CN19">
        <v>4.9998399999999998</v>
      </c>
      <c r="CO19">
        <v>10896.6</v>
      </c>
      <c r="CP19">
        <v>12115.9</v>
      </c>
      <c r="CQ19">
        <v>38.75</v>
      </c>
      <c r="CR19">
        <v>40.811999999999998</v>
      </c>
      <c r="CS19">
        <v>39.875</v>
      </c>
      <c r="CT19">
        <v>39.875</v>
      </c>
      <c r="CU19">
        <v>40</v>
      </c>
      <c r="CV19">
        <v>1254.8800000000001</v>
      </c>
      <c r="CW19">
        <v>40.15</v>
      </c>
      <c r="CX19">
        <v>0</v>
      </c>
      <c r="CY19">
        <v>1895</v>
      </c>
      <c r="CZ19">
        <v>0</v>
      </c>
      <c r="DA19">
        <v>844.67511999999999</v>
      </c>
      <c r="DB19">
        <v>-1.3694615335348801</v>
      </c>
      <c r="DC19">
        <v>-14.615384621484701</v>
      </c>
      <c r="DD19">
        <v>10898.188</v>
      </c>
      <c r="DE19">
        <v>15</v>
      </c>
      <c r="DF19">
        <v>1599828811</v>
      </c>
      <c r="DG19" t="s">
        <v>291</v>
      </c>
      <c r="DH19">
        <v>1599828796</v>
      </c>
      <c r="DI19">
        <v>1599828811</v>
      </c>
      <c r="DJ19">
        <v>4</v>
      </c>
      <c r="DK19">
        <v>1.127</v>
      </c>
      <c r="DL19">
        <v>-3.0000000000000001E-3</v>
      </c>
      <c r="DM19">
        <v>3.6999999999999998E-2</v>
      </c>
      <c r="DN19">
        <v>-0.13</v>
      </c>
      <c r="DO19">
        <v>400</v>
      </c>
      <c r="DP19">
        <v>11</v>
      </c>
      <c r="DQ19">
        <v>0.04</v>
      </c>
      <c r="DR19">
        <v>0.02</v>
      </c>
      <c r="DS19">
        <v>-26.776031707317099</v>
      </c>
      <c r="DT19">
        <v>-1.61393728225345E-3</v>
      </c>
      <c r="DU19">
        <v>3.4598741264460102E-2</v>
      </c>
      <c r="DV19">
        <v>1</v>
      </c>
      <c r="DW19">
        <v>844.75129411764703</v>
      </c>
      <c r="DX19">
        <v>-1.41073541842725</v>
      </c>
      <c r="DY19">
        <v>0.233150863733154</v>
      </c>
      <c r="DZ19">
        <v>0</v>
      </c>
      <c r="EA19">
        <v>5.1185812195122002</v>
      </c>
      <c r="EB19">
        <v>7.4394564459935003E-2</v>
      </c>
      <c r="EC19">
        <v>9.7392367595788201E-3</v>
      </c>
      <c r="ED19">
        <v>1</v>
      </c>
      <c r="EE19">
        <v>2</v>
      </c>
      <c r="EF19">
        <v>3</v>
      </c>
      <c r="EG19" t="s">
        <v>292</v>
      </c>
      <c r="EH19">
        <v>100</v>
      </c>
      <c r="EI19">
        <v>100</v>
      </c>
      <c r="EJ19">
        <v>3.6999999999999998E-2</v>
      </c>
      <c r="EK19">
        <v>-0.1303</v>
      </c>
      <c r="EL19">
        <v>3.7050000000078902E-2</v>
      </c>
      <c r="EM19">
        <v>0</v>
      </c>
      <c r="EN19">
        <v>0</v>
      </c>
      <c r="EO19">
        <v>0</v>
      </c>
      <c r="EP19">
        <v>-0.13022999999999699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1.1000000000000001</v>
      </c>
      <c r="EY19">
        <v>0.9</v>
      </c>
      <c r="EZ19">
        <v>2</v>
      </c>
      <c r="FA19">
        <v>446.21800000000002</v>
      </c>
      <c r="FB19">
        <v>517.89599999999996</v>
      </c>
      <c r="FC19">
        <v>22.496600000000001</v>
      </c>
      <c r="FD19">
        <v>22.6175</v>
      </c>
      <c r="FE19">
        <v>30</v>
      </c>
      <c r="FF19">
        <v>22.5654</v>
      </c>
      <c r="FG19">
        <v>22.531099999999999</v>
      </c>
      <c r="FH19">
        <v>20.841100000000001</v>
      </c>
      <c r="FI19">
        <v>97.188000000000002</v>
      </c>
      <c r="FJ19">
        <v>51.914900000000003</v>
      </c>
      <c r="FK19">
        <v>22.503699999999998</v>
      </c>
      <c r="FL19">
        <v>400</v>
      </c>
      <c r="FM19">
        <v>10.660600000000001</v>
      </c>
      <c r="FN19">
        <v>103.208</v>
      </c>
      <c r="FO19">
        <v>102.491</v>
      </c>
    </row>
    <row r="20" spans="1:171" x14ac:dyDescent="0.35">
      <c r="A20">
        <v>3</v>
      </c>
      <c r="B20">
        <v>1599828983.5</v>
      </c>
      <c r="C20">
        <v>2015.9000000953699</v>
      </c>
      <c r="D20" t="s">
        <v>293</v>
      </c>
      <c r="E20" t="s">
        <v>294</v>
      </c>
      <c r="F20">
        <v>1599828983.5</v>
      </c>
      <c r="G20">
        <f t="shared" si="0"/>
        <v>4.3526188914668733E-3</v>
      </c>
      <c r="H20">
        <f t="shared" si="1"/>
        <v>20.431375180230404</v>
      </c>
      <c r="I20">
        <f t="shared" si="2"/>
        <v>373.51799999999997</v>
      </c>
      <c r="J20">
        <f t="shared" si="3"/>
        <v>278.56978460620667</v>
      </c>
      <c r="K20">
        <f t="shared" si="4"/>
        <v>28.312215809775207</v>
      </c>
      <c r="L20">
        <f t="shared" si="5"/>
        <v>37.962201248010004</v>
      </c>
      <c r="M20">
        <f t="shared" si="6"/>
        <v>0.39129445879599728</v>
      </c>
      <c r="N20">
        <f t="shared" si="7"/>
        <v>2.9546652687116417</v>
      </c>
      <c r="O20">
        <f t="shared" si="8"/>
        <v>0.36461731451107893</v>
      </c>
      <c r="P20">
        <f t="shared" si="9"/>
        <v>0.23013091815040726</v>
      </c>
      <c r="Q20">
        <f t="shared" si="10"/>
        <v>177.77616339464899</v>
      </c>
      <c r="R20">
        <f t="shared" si="11"/>
        <v>23.932706546375407</v>
      </c>
      <c r="S20">
        <f t="shared" si="12"/>
        <v>23.001100000000001</v>
      </c>
      <c r="T20">
        <f t="shared" si="13"/>
        <v>2.8199094620023479</v>
      </c>
      <c r="U20">
        <f t="shared" si="14"/>
        <v>54.480655981837103</v>
      </c>
      <c r="V20">
        <f t="shared" si="15"/>
        <v>1.6332310233915002</v>
      </c>
      <c r="W20">
        <f t="shared" si="16"/>
        <v>2.9978182053020634</v>
      </c>
      <c r="X20">
        <f t="shared" si="17"/>
        <v>1.1866784386108478</v>
      </c>
      <c r="Y20">
        <f t="shared" si="18"/>
        <v>-191.95049311368911</v>
      </c>
      <c r="Z20">
        <f t="shared" si="19"/>
        <v>161.63350510209338</v>
      </c>
      <c r="AA20">
        <f t="shared" si="20"/>
        <v>11.398476461511008</v>
      </c>
      <c r="AB20">
        <f t="shared" si="21"/>
        <v>158.85765184456426</v>
      </c>
      <c r="AC20">
        <v>43</v>
      </c>
      <c r="AD20">
        <v>9</v>
      </c>
      <c r="AE20">
        <f t="shared" si="22"/>
        <v>1</v>
      </c>
      <c r="AF20">
        <f t="shared" si="23"/>
        <v>0</v>
      </c>
      <c r="AG20">
        <f t="shared" si="24"/>
        <v>54178.935233623786</v>
      </c>
      <c r="AH20" t="s">
        <v>284</v>
      </c>
      <c r="AI20">
        <v>10200.1</v>
      </c>
      <c r="AJ20">
        <v>699.68461538461497</v>
      </c>
      <c r="AK20">
        <v>3165.31</v>
      </c>
      <c r="AL20">
        <f t="shared" si="25"/>
        <v>2465.625384615385</v>
      </c>
      <c r="AM20">
        <f t="shared" si="26"/>
        <v>0.77895226205818235</v>
      </c>
      <c r="AN20">
        <v>-1.36473818067955</v>
      </c>
      <c r="AO20" t="s">
        <v>295</v>
      </c>
      <c r="AP20">
        <v>10237.5</v>
      </c>
      <c r="AQ20">
        <v>851.60940000000005</v>
      </c>
      <c r="AR20">
        <v>1238.7</v>
      </c>
      <c r="AS20">
        <f t="shared" si="27"/>
        <v>0.31249745701138287</v>
      </c>
      <c r="AT20">
        <v>0.5</v>
      </c>
      <c r="AU20">
        <f t="shared" si="28"/>
        <v>925.19130017205657</v>
      </c>
      <c r="AV20">
        <f t="shared" si="29"/>
        <v>20.431375180230404</v>
      </c>
      <c r="AW20">
        <f t="shared" si="30"/>
        <v>144.55996427641134</v>
      </c>
      <c r="AX20">
        <f t="shared" si="31"/>
        <v>0.52176475337046901</v>
      </c>
      <c r="AY20">
        <f t="shared" si="32"/>
        <v>2.3558493640025106E-2</v>
      </c>
      <c r="AZ20">
        <f t="shared" si="33"/>
        <v>1.5553483490756437</v>
      </c>
      <c r="BA20" t="s">
        <v>296</v>
      </c>
      <c r="BB20">
        <v>592.39</v>
      </c>
      <c r="BC20">
        <f t="shared" si="34"/>
        <v>646.31000000000006</v>
      </c>
      <c r="BD20">
        <f t="shared" si="35"/>
        <v>0.59892404573656599</v>
      </c>
      <c r="BE20">
        <f t="shared" si="36"/>
        <v>0.74880291653063435</v>
      </c>
      <c r="BF20">
        <f t="shared" si="37"/>
        <v>0.71814388057997425</v>
      </c>
      <c r="BG20">
        <f t="shared" si="38"/>
        <v>0.78138796429553037</v>
      </c>
      <c r="BH20">
        <f t="shared" si="39"/>
        <v>0.41661895166244561</v>
      </c>
      <c r="BI20">
        <f t="shared" si="40"/>
        <v>0.58338104833755433</v>
      </c>
      <c r="BJ20">
        <f t="shared" si="41"/>
        <v>1100.01</v>
      </c>
      <c r="BK20">
        <f t="shared" si="42"/>
        <v>925.19130017205657</v>
      </c>
      <c r="BL20">
        <f t="shared" si="43"/>
        <v>0.84107535401683309</v>
      </c>
      <c r="BM20">
        <f t="shared" si="44"/>
        <v>0.19215070803366632</v>
      </c>
      <c r="BN20">
        <v>6</v>
      </c>
      <c r="BO20">
        <v>0.5</v>
      </c>
      <c r="BP20" t="s">
        <v>285</v>
      </c>
      <c r="BQ20">
        <v>1599828983.5</v>
      </c>
      <c r="BR20">
        <v>373.51799999999997</v>
      </c>
      <c r="BS20">
        <v>399.98500000000001</v>
      </c>
      <c r="BT20">
        <v>16.069700000000001</v>
      </c>
      <c r="BU20">
        <v>10.9308</v>
      </c>
      <c r="BV20">
        <v>373.447</v>
      </c>
      <c r="BW20">
        <v>16.197900000000001</v>
      </c>
      <c r="BX20">
        <v>500.03</v>
      </c>
      <c r="BY20">
        <v>101.53400000000001</v>
      </c>
      <c r="BZ20">
        <v>0.10019500000000001</v>
      </c>
      <c r="CA20">
        <v>24.015799999999999</v>
      </c>
      <c r="CB20">
        <v>23.001100000000001</v>
      </c>
      <c r="CC20">
        <v>999.9</v>
      </c>
      <c r="CD20">
        <v>0</v>
      </c>
      <c r="CE20">
        <v>0</v>
      </c>
      <c r="CF20">
        <v>9990.6200000000008</v>
      </c>
      <c r="CG20">
        <v>0</v>
      </c>
      <c r="CH20">
        <v>1.5289399999999999E-3</v>
      </c>
      <c r="CI20">
        <v>1100.01</v>
      </c>
      <c r="CJ20">
        <v>0.96399500000000005</v>
      </c>
      <c r="CK20">
        <v>3.6004599999999998E-2</v>
      </c>
      <c r="CL20">
        <v>0</v>
      </c>
      <c r="CM20">
        <v>852.75099999999998</v>
      </c>
      <c r="CN20">
        <v>4.9998399999999998</v>
      </c>
      <c r="CO20">
        <v>9291.14</v>
      </c>
      <c r="CP20">
        <v>10232</v>
      </c>
      <c r="CQ20">
        <v>38.5</v>
      </c>
      <c r="CR20">
        <v>40.686999999999998</v>
      </c>
      <c r="CS20">
        <v>39.75</v>
      </c>
      <c r="CT20">
        <v>39.811999999999998</v>
      </c>
      <c r="CU20">
        <v>39.811999999999998</v>
      </c>
      <c r="CV20">
        <v>1055.58</v>
      </c>
      <c r="CW20">
        <v>39.43</v>
      </c>
      <c r="CX20">
        <v>0</v>
      </c>
      <c r="CY20">
        <v>119.90000009536701</v>
      </c>
      <c r="CZ20">
        <v>0</v>
      </c>
      <c r="DA20">
        <v>851.60940000000005</v>
      </c>
      <c r="DB20">
        <v>7.94715383991851</v>
      </c>
      <c r="DC20">
        <v>79.789230654725102</v>
      </c>
      <c r="DD20">
        <v>9282.2504000000008</v>
      </c>
      <c r="DE20">
        <v>15</v>
      </c>
      <c r="DF20">
        <v>1599828929.5</v>
      </c>
      <c r="DG20" t="s">
        <v>297</v>
      </c>
      <c r="DH20">
        <v>1599828913.5</v>
      </c>
      <c r="DI20">
        <v>1599828929.5</v>
      </c>
      <c r="DJ20">
        <v>5</v>
      </c>
      <c r="DK20">
        <v>3.3000000000000002E-2</v>
      </c>
      <c r="DL20">
        <v>2E-3</v>
      </c>
      <c r="DM20">
        <v>7.0999999999999994E-2</v>
      </c>
      <c r="DN20">
        <v>-0.128</v>
      </c>
      <c r="DO20">
        <v>400</v>
      </c>
      <c r="DP20">
        <v>11</v>
      </c>
      <c r="DQ20">
        <v>0.12</v>
      </c>
      <c r="DR20">
        <v>0.02</v>
      </c>
      <c r="DS20">
        <v>-26.430085365853699</v>
      </c>
      <c r="DT20">
        <v>-3.6884320557513901E-2</v>
      </c>
      <c r="DU20">
        <v>5.3601199299358603E-2</v>
      </c>
      <c r="DV20">
        <v>1</v>
      </c>
      <c r="DW20">
        <v>851.08248571428601</v>
      </c>
      <c r="DX20">
        <v>8.4373150684922393</v>
      </c>
      <c r="DY20">
        <v>0.87211127636749297</v>
      </c>
      <c r="DZ20">
        <v>0</v>
      </c>
      <c r="EA20">
        <v>5.1342765853658499</v>
      </c>
      <c r="EB20">
        <v>5.3497212543563898E-2</v>
      </c>
      <c r="EC20">
        <v>6.03867398211109E-3</v>
      </c>
      <c r="ED20">
        <v>1</v>
      </c>
      <c r="EE20">
        <v>2</v>
      </c>
      <c r="EF20">
        <v>3</v>
      </c>
      <c r="EG20" t="s">
        <v>292</v>
      </c>
      <c r="EH20">
        <v>100</v>
      </c>
      <c r="EI20">
        <v>100</v>
      </c>
      <c r="EJ20">
        <v>7.0999999999999994E-2</v>
      </c>
      <c r="EK20">
        <v>-0.12820000000000001</v>
      </c>
      <c r="EL20">
        <v>7.0600000000013097E-2</v>
      </c>
      <c r="EM20">
        <v>0</v>
      </c>
      <c r="EN20">
        <v>0</v>
      </c>
      <c r="EO20">
        <v>0</v>
      </c>
      <c r="EP20">
        <v>-0.12815499999999999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1.2</v>
      </c>
      <c r="EY20">
        <v>0.9</v>
      </c>
      <c r="EZ20">
        <v>2</v>
      </c>
      <c r="FA20">
        <v>446.541</v>
      </c>
      <c r="FB20">
        <v>517.11800000000005</v>
      </c>
      <c r="FC20">
        <v>22.723700000000001</v>
      </c>
      <c r="FD20">
        <v>22.643000000000001</v>
      </c>
      <c r="FE20">
        <v>30.000299999999999</v>
      </c>
      <c r="FF20">
        <v>22.598700000000001</v>
      </c>
      <c r="FG20">
        <v>22.565200000000001</v>
      </c>
      <c r="FH20">
        <v>20.8445</v>
      </c>
      <c r="FI20">
        <v>100</v>
      </c>
      <c r="FJ20">
        <v>50.302999999999997</v>
      </c>
      <c r="FK20">
        <v>22.716699999999999</v>
      </c>
      <c r="FL20">
        <v>400</v>
      </c>
      <c r="FM20">
        <v>10.541700000000001</v>
      </c>
      <c r="FN20">
        <v>103.202</v>
      </c>
      <c r="FO20">
        <v>102.494</v>
      </c>
    </row>
    <row r="21" spans="1:171" x14ac:dyDescent="0.35">
      <c r="A21">
        <v>4</v>
      </c>
      <c r="B21">
        <v>1599829104</v>
      </c>
      <c r="C21">
        <v>2136.4000000953702</v>
      </c>
      <c r="D21" t="s">
        <v>298</v>
      </c>
      <c r="E21" t="s">
        <v>299</v>
      </c>
      <c r="F21">
        <v>1599829104</v>
      </c>
      <c r="G21">
        <f t="shared" si="0"/>
        <v>4.3326974658383609E-3</v>
      </c>
      <c r="H21">
        <f t="shared" si="1"/>
        <v>19.951792508665765</v>
      </c>
      <c r="I21">
        <f t="shared" si="2"/>
        <v>374.101</v>
      </c>
      <c r="J21">
        <f t="shared" si="3"/>
        <v>280.95397812174389</v>
      </c>
      <c r="K21">
        <f t="shared" si="4"/>
        <v>28.555335207782459</v>
      </c>
      <c r="L21">
        <f t="shared" si="5"/>
        <v>38.022524286656001</v>
      </c>
      <c r="M21">
        <f t="shared" si="6"/>
        <v>0.39005911908289104</v>
      </c>
      <c r="N21">
        <f t="shared" si="7"/>
        <v>2.9512987226219165</v>
      </c>
      <c r="O21">
        <f t="shared" si="8"/>
        <v>0.36351599363367648</v>
      </c>
      <c r="P21">
        <f t="shared" si="9"/>
        <v>0.22943159748514663</v>
      </c>
      <c r="Q21">
        <f t="shared" si="10"/>
        <v>145.82678451421103</v>
      </c>
      <c r="R21">
        <f t="shared" si="11"/>
        <v>23.773583145937376</v>
      </c>
      <c r="S21">
        <f t="shared" si="12"/>
        <v>22.996600000000001</v>
      </c>
      <c r="T21">
        <f t="shared" si="13"/>
        <v>2.8191415104332043</v>
      </c>
      <c r="U21">
        <f t="shared" si="14"/>
        <v>54.439521534812584</v>
      </c>
      <c r="V21">
        <f t="shared" si="15"/>
        <v>1.6342832056575998</v>
      </c>
      <c r="W21">
        <f t="shared" si="16"/>
        <v>3.002016108118291</v>
      </c>
      <c r="X21">
        <f t="shared" si="17"/>
        <v>1.1848583047756045</v>
      </c>
      <c r="Y21">
        <f t="shared" si="18"/>
        <v>-191.07195824347173</v>
      </c>
      <c r="Z21">
        <f t="shared" si="19"/>
        <v>165.87260944518752</v>
      </c>
      <c r="AA21">
        <f t="shared" si="20"/>
        <v>11.711879199938132</v>
      </c>
      <c r="AB21">
        <f t="shared" si="21"/>
        <v>132.33931491586495</v>
      </c>
      <c r="AC21">
        <v>42</v>
      </c>
      <c r="AD21">
        <v>8</v>
      </c>
      <c r="AE21">
        <f t="shared" si="22"/>
        <v>1</v>
      </c>
      <c r="AF21">
        <f t="shared" si="23"/>
        <v>0</v>
      </c>
      <c r="AG21">
        <f t="shared" si="24"/>
        <v>54075.489036968967</v>
      </c>
      <c r="AH21" t="s">
        <v>284</v>
      </c>
      <c r="AI21">
        <v>10200.1</v>
      </c>
      <c r="AJ21">
        <v>699.68461538461497</v>
      </c>
      <c r="AK21">
        <v>3165.31</v>
      </c>
      <c r="AL21">
        <f t="shared" si="25"/>
        <v>2465.625384615385</v>
      </c>
      <c r="AM21">
        <f t="shared" si="26"/>
        <v>0.77895226205818235</v>
      </c>
      <c r="AN21">
        <v>-1.36473818067955</v>
      </c>
      <c r="AO21" t="s">
        <v>300</v>
      </c>
      <c r="AP21">
        <v>10241.200000000001</v>
      </c>
      <c r="AQ21">
        <v>877.97095999999999</v>
      </c>
      <c r="AR21">
        <v>1399.8</v>
      </c>
      <c r="AS21">
        <f t="shared" si="27"/>
        <v>0.37278828404057718</v>
      </c>
      <c r="AT21">
        <v>0.5</v>
      </c>
      <c r="AU21">
        <f t="shared" si="28"/>
        <v>757.0470002100642</v>
      </c>
      <c r="AV21">
        <f t="shared" si="29"/>
        <v>19.951792508665765</v>
      </c>
      <c r="AW21">
        <f t="shared" si="30"/>
        <v>141.10912607318815</v>
      </c>
      <c r="AX21">
        <f t="shared" si="31"/>
        <v>0.56010858694099153</v>
      </c>
      <c r="AY21">
        <f t="shared" si="32"/>
        <v>2.815747329218719E-2</v>
      </c>
      <c r="AZ21">
        <f t="shared" si="33"/>
        <v>1.2612587512501787</v>
      </c>
      <c r="BA21" t="s">
        <v>301</v>
      </c>
      <c r="BB21">
        <v>615.76</v>
      </c>
      <c r="BC21">
        <f t="shared" si="34"/>
        <v>784.04</v>
      </c>
      <c r="BD21">
        <f t="shared" si="35"/>
        <v>0.66556430794347221</v>
      </c>
      <c r="BE21">
        <f t="shared" si="36"/>
        <v>0.69247906493302736</v>
      </c>
      <c r="BF21">
        <f t="shared" si="37"/>
        <v>0.74534719771466196</v>
      </c>
      <c r="BG21">
        <f t="shared" si="38"/>
        <v>0.71604957144590864</v>
      </c>
      <c r="BH21">
        <f t="shared" si="39"/>
        <v>0.46678978796664577</v>
      </c>
      <c r="BI21">
        <f t="shared" si="40"/>
        <v>0.53321021203335417</v>
      </c>
      <c r="BJ21">
        <f t="shared" si="41"/>
        <v>899.84</v>
      </c>
      <c r="BK21">
        <f t="shared" si="42"/>
        <v>757.0470002100642</v>
      </c>
      <c r="BL21">
        <f t="shared" si="43"/>
        <v>0.84131290030456984</v>
      </c>
      <c r="BM21">
        <f t="shared" si="44"/>
        <v>0.1926258006091395</v>
      </c>
      <c r="BN21">
        <v>6</v>
      </c>
      <c r="BO21">
        <v>0.5</v>
      </c>
      <c r="BP21" t="s">
        <v>285</v>
      </c>
      <c r="BQ21">
        <v>1599829104</v>
      </c>
      <c r="BR21">
        <v>374.101</v>
      </c>
      <c r="BS21">
        <v>399.98700000000002</v>
      </c>
      <c r="BT21">
        <v>16.079599999999999</v>
      </c>
      <c r="BU21">
        <v>10.9642</v>
      </c>
      <c r="BV21">
        <v>373.98099999999999</v>
      </c>
      <c r="BW21">
        <v>16.205500000000001</v>
      </c>
      <c r="BX21">
        <v>500.02300000000002</v>
      </c>
      <c r="BY21">
        <v>101.53700000000001</v>
      </c>
      <c r="BZ21">
        <v>0.10005600000000001</v>
      </c>
      <c r="CA21">
        <v>24.039100000000001</v>
      </c>
      <c r="CB21">
        <v>22.996600000000001</v>
      </c>
      <c r="CC21">
        <v>999.9</v>
      </c>
      <c r="CD21">
        <v>0</v>
      </c>
      <c r="CE21">
        <v>0</v>
      </c>
      <c r="CF21">
        <v>9971.25</v>
      </c>
      <c r="CG21">
        <v>0</v>
      </c>
      <c r="CH21">
        <v>1.5289399999999999E-3</v>
      </c>
      <c r="CI21">
        <v>899.84</v>
      </c>
      <c r="CJ21">
        <v>0.95599100000000004</v>
      </c>
      <c r="CK21">
        <v>4.4009399999999997E-2</v>
      </c>
      <c r="CL21">
        <v>0</v>
      </c>
      <c r="CM21">
        <v>879.10900000000004</v>
      </c>
      <c r="CN21">
        <v>4.9998399999999998</v>
      </c>
      <c r="CO21">
        <v>7820.63</v>
      </c>
      <c r="CP21">
        <v>8345.0400000000009</v>
      </c>
      <c r="CQ21">
        <v>38.061999999999998</v>
      </c>
      <c r="CR21">
        <v>40.5</v>
      </c>
      <c r="CS21">
        <v>39.5</v>
      </c>
      <c r="CT21">
        <v>39.686999999999998</v>
      </c>
      <c r="CU21">
        <v>39.561999999999998</v>
      </c>
      <c r="CV21">
        <v>855.46</v>
      </c>
      <c r="CW21">
        <v>39.380000000000003</v>
      </c>
      <c r="CX21">
        <v>0</v>
      </c>
      <c r="CY21">
        <v>120</v>
      </c>
      <c r="CZ21">
        <v>0</v>
      </c>
      <c r="DA21">
        <v>877.97095999999999</v>
      </c>
      <c r="DB21">
        <v>11.4442308088144</v>
      </c>
      <c r="DC21">
        <v>95.486923266281096</v>
      </c>
      <c r="DD21">
        <v>7810.8627999999999</v>
      </c>
      <c r="DE21">
        <v>15</v>
      </c>
      <c r="DF21">
        <v>1599829052.5</v>
      </c>
      <c r="DG21" t="s">
        <v>302</v>
      </c>
      <c r="DH21">
        <v>1599829032.5</v>
      </c>
      <c r="DI21">
        <v>1599829052.5</v>
      </c>
      <c r="DJ21">
        <v>6</v>
      </c>
      <c r="DK21">
        <v>0.05</v>
      </c>
      <c r="DL21">
        <v>2E-3</v>
      </c>
      <c r="DM21">
        <v>0.12</v>
      </c>
      <c r="DN21">
        <v>-0.126</v>
      </c>
      <c r="DO21">
        <v>400</v>
      </c>
      <c r="DP21">
        <v>11</v>
      </c>
      <c r="DQ21">
        <v>0.1</v>
      </c>
      <c r="DR21">
        <v>0.02</v>
      </c>
      <c r="DS21">
        <v>-25.861190243902399</v>
      </c>
      <c r="DT21">
        <v>-0.122594425087082</v>
      </c>
      <c r="DU21">
        <v>2.1595683905705602E-2</v>
      </c>
      <c r="DV21">
        <v>1</v>
      </c>
      <c r="DW21">
        <v>877.39448484848504</v>
      </c>
      <c r="DX21">
        <v>11.6878750806694</v>
      </c>
      <c r="DY21">
        <v>1.12889608511259</v>
      </c>
      <c r="DZ21">
        <v>0</v>
      </c>
      <c r="EA21">
        <v>5.11497195121951</v>
      </c>
      <c r="EB21">
        <v>-1.2489407665500701E-2</v>
      </c>
      <c r="EC21">
        <v>2.3734386081988401E-3</v>
      </c>
      <c r="ED21">
        <v>1</v>
      </c>
      <c r="EE21">
        <v>2</v>
      </c>
      <c r="EF21">
        <v>3</v>
      </c>
      <c r="EG21" t="s">
        <v>292</v>
      </c>
      <c r="EH21">
        <v>100</v>
      </c>
      <c r="EI21">
        <v>100</v>
      </c>
      <c r="EJ21">
        <v>0.12</v>
      </c>
      <c r="EK21">
        <v>-0.12590000000000001</v>
      </c>
      <c r="EL21">
        <v>0.119999999999891</v>
      </c>
      <c r="EM21">
        <v>0</v>
      </c>
      <c r="EN21">
        <v>0</v>
      </c>
      <c r="EO21">
        <v>0</v>
      </c>
      <c r="EP21">
        <v>-0.125890476190476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1.2</v>
      </c>
      <c r="EY21">
        <v>0.9</v>
      </c>
      <c r="EZ21">
        <v>2</v>
      </c>
      <c r="FA21">
        <v>446.83699999999999</v>
      </c>
      <c r="FB21">
        <v>516.29</v>
      </c>
      <c r="FC21">
        <v>22.912600000000001</v>
      </c>
      <c r="FD21">
        <v>22.662400000000002</v>
      </c>
      <c r="FE21">
        <v>30.0001</v>
      </c>
      <c r="FF21">
        <v>22.622299999999999</v>
      </c>
      <c r="FG21">
        <v>22.589600000000001</v>
      </c>
      <c r="FH21">
        <v>20.8474</v>
      </c>
      <c r="FI21">
        <v>100</v>
      </c>
      <c r="FJ21">
        <v>48.587699999999998</v>
      </c>
      <c r="FK21">
        <v>22.913499999999999</v>
      </c>
      <c r="FL21">
        <v>400</v>
      </c>
      <c r="FM21">
        <v>10.303900000000001</v>
      </c>
      <c r="FN21">
        <v>103.202</v>
      </c>
      <c r="FO21">
        <v>102.501</v>
      </c>
    </row>
    <row r="22" spans="1:171" x14ac:dyDescent="0.35">
      <c r="A22">
        <v>5</v>
      </c>
      <c r="B22">
        <v>1599829224.5</v>
      </c>
      <c r="C22">
        <v>2256.9000000953702</v>
      </c>
      <c r="D22" t="s">
        <v>303</v>
      </c>
      <c r="E22" t="s">
        <v>304</v>
      </c>
      <c r="F22">
        <v>1599829224.5</v>
      </c>
      <c r="G22">
        <f t="shared" si="0"/>
        <v>4.2887965066288032E-3</v>
      </c>
      <c r="H22">
        <f t="shared" si="1"/>
        <v>19.217511886570829</v>
      </c>
      <c r="I22">
        <f t="shared" si="2"/>
        <v>375.08300000000003</v>
      </c>
      <c r="J22">
        <f t="shared" si="3"/>
        <v>284.06961511906246</v>
      </c>
      <c r="K22">
        <f t="shared" si="4"/>
        <v>28.8717232640887</v>
      </c>
      <c r="L22">
        <f t="shared" si="5"/>
        <v>38.121967294972002</v>
      </c>
      <c r="M22">
        <f t="shared" si="6"/>
        <v>0.38506261210506776</v>
      </c>
      <c r="N22">
        <f t="shared" si="7"/>
        <v>2.9553630409646905</v>
      </c>
      <c r="O22">
        <f t="shared" si="8"/>
        <v>0.35920398975452761</v>
      </c>
      <c r="P22">
        <f t="shared" si="9"/>
        <v>0.22668091764841997</v>
      </c>
      <c r="Q22">
        <f t="shared" si="10"/>
        <v>113.97025787310615</v>
      </c>
      <c r="R22">
        <f t="shared" si="11"/>
        <v>23.640676532817821</v>
      </c>
      <c r="S22">
        <f t="shared" si="12"/>
        <v>22.999400000000001</v>
      </c>
      <c r="T22">
        <f t="shared" si="13"/>
        <v>2.8196193254587874</v>
      </c>
      <c r="U22">
        <f t="shared" si="14"/>
        <v>54.249219715473387</v>
      </c>
      <c r="V22">
        <f t="shared" si="15"/>
        <v>1.6326922169843998</v>
      </c>
      <c r="W22">
        <f t="shared" si="16"/>
        <v>3.0096141945405912</v>
      </c>
      <c r="X22">
        <f t="shared" si="17"/>
        <v>1.1869271084743875</v>
      </c>
      <c r="Y22">
        <f t="shared" si="18"/>
        <v>-189.13592594233023</v>
      </c>
      <c r="Z22">
        <f t="shared" si="19"/>
        <v>172.36268800372318</v>
      </c>
      <c r="AA22">
        <f t="shared" si="20"/>
        <v>12.1561553346348</v>
      </c>
      <c r="AB22">
        <f t="shared" si="21"/>
        <v>109.3531752691339</v>
      </c>
      <c r="AC22">
        <v>42</v>
      </c>
      <c r="AD22">
        <v>8</v>
      </c>
      <c r="AE22">
        <f t="shared" si="22"/>
        <v>1</v>
      </c>
      <c r="AF22">
        <f t="shared" si="23"/>
        <v>0</v>
      </c>
      <c r="AG22">
        <f t="shared" si="24"/>
        <v>54187.631764146761</v>
      </c>
      <c r="AH22" t="s">
        <v>284</v>
      </c>
      <c r="AI22">
        <v>10200.1</v>
      </c>
      <c r="AJ22">
        <v>699.68461538461497</v>
      </c>
      <c r="AK22">
        <v>3165.31</v>
      </c>
      <c r="AL22">
        <f t="shared" si="25"/>
        <v>2465.625384615385</v>
      </c>
      <c r="AM22">
        <f t="shared" si="26"/>
        <v>0.77895226205818235</v>
      </c>
      <c r="AN22">
        <v>-1.36473818067955</v>
      </c>
      <c r="AO22" t="s">
        <v>305</v>
      </c>
      <c r="AP22">
        <v>10246.299999999999</v>
      </c>
      <c r="AQ22">
        <v>919.37555999999995</v>
      </c>
      <c r="AR22">
        <v>1669.46</v>
      </c>
      <c r="AS22">
        <f t="shared" si="27"/>
        <v>0.44929764115342685</v>
      </c>
      <c r="AT22">
        <v>0.5</v>
      </c>
      <c r="AU22">
        <f t="shared" si="28"/>
        <v>589.3151419687614</v>
      </c>
      <c r="AV22">
        <f t="shared" si="29"/>
        <v>19.217511886570829</v>
      </c>
      <c r="AW22">
        <f t="shared" si="30"/>
        <v>132.38895159128069</v>
      </c>
      <c r="AX22">
        <f t="shared" si="31"/>
        <v>0.61286284187701412</v>
      </c>
      <c r="AY22">
        <f t="shared" si="32"/>
        <v>3.492571054341144E-2</v>
      </c>
      <c r="AZ22">
        <f t="shared" si="33"/>
        <v>0.89600829010578265</v>
      </c>
      <c r="BA22" t="s">
        <v>306</v>
      </c>
      <c r="BB22">
        <v>646.30999999999995</v>
      </c>
      <c r="BC22">
        <f t="shared" si="34"/>
        <v>1023.1500000000001</v>
      </c>
      <c r="BD22">
        <f t="shared" si="35"/>
        <v>0.73311287689977034</v>
      </c>
      <c r="BE22">
        <f t="shared" si="36"/>
        <v>0.59382691544263588</v>
      </c>
      <c r="BF22">
        <f t="shared" si="37"/>
        <v>0.77346203244526068</v>
      </c>
      <c r="BG22">
        <f t="shared" si="38"/>
        <v>0.60668178115522564</v>
      </c>
      <c r="BH22">
        <f t="shared" si="39"/>
        <v>0.51536956613148444</v>
      </c>
      <c r="BI22">
        <f t="shared" si="40"/>
        <v>0.48463043386851556</v>
      </c>
      <c r="BJ22">
        <f t="shared" si="41"/>
        <v>700.15099999999995</v>
      </c>
      <c r="BK22">
        <f t="shared" si="42"/>
        <v>589.3151419687614</v>
      </c>
      <c r="BL22">
        <f t="shared" si="43"/>
        <v>0.84169720812904847</v>
      </c>
      <c r="BM22">
        <f t="shared" si="44"/>
        <v>0.19339441625809697</v>
      </c>
      <c r="BN22">
        <v>6</v>
      </c>
      <c r="BO22">
        <v>0.5</v>
      </c>
      <c r="BP22" t="s">
        <v>285</v>
      </c>
      <c r="BQ22">
        <v>1599829224.5</v>
      </c>
      <c r="BR22">
        <v>375.08300000000003</v>
      </c>
      <c r="BS22">
        <v>400.07400000000001</v>
      </c>
      <c r="BT22">
        <v>16.0641</v>
      </c>
      <c r="BU22">
        <v>11.000299999999999</v>
      </c>
      <c r="BV22">
        <v>374.95800000000003</v>
      </c>
      <c r="BW22">
        <v>16.190000000000001</v>
      </c>
      <c r="BX22">
        <v>500.00799999999998</v>
      </c>
      <c r="BY22">
        <v>101.536</v>
      </c>
      <c r="BZ22">
        <v>0.10008400000000001</v>
      </c>
      <c r="CA22">
        <v>24.081199999999999</v>
      </c>
      <c r="CB22">
        <v>22.999400000000001</v>
      </c>
      <c r="CC22">
        <v>999.9</v>
      </c>
      <c r="CD22">
        <v>0</v>
      </c>
      <c r="CE22">
        <v>0</v>
      </c>
      <c r="CF22">
        <v>9994.3799999999992</v>
      </c>
      <c r="CG22">
        <v>0</v>
      </c>
      <c r="CH22">
        <v>1.5289399999999999E-3</v>
      </c>
      <c r="CI22">
        <v>700.15099999999995</v>
      </c>
      <c r="CJ22">
        <v>0.94301500000000005</v>
      </c>
      <c r="CK22">
        <v>5.69852E-2</v>
      </c>
      <c r="CL22">
        <v>0</v>
      </c>
      <c r="CM22">
        <v>921.45699999999999</v>
      </c>
      <c r="CN22">
        <v>4.9998399999999998</v>
      </c>
      <c r="CO22">
        <v>6353.55</v>
      </c>
      <c r="CP22">
        <v>6462.02</v>
      </c>
      <c r="CQ22">
        <v>37.5</v>
      </c>
      <c r="CR22">
        <v>40.311999999999998</v>
      </c>
      <c r="CS22">
        <v>39.125</v>
      </c>
      <c r="CT22">
        <v>39.436999999999998</v>
      </c>
      <c r="CU22">
        <v>39.125</v>
      </c>
      <c r="CV22">
        <v>655.54</v>
      </c>
      <c r="CW22">
        <v>39.61</v>
      </c>
      <c r="CX22">
        <v>0</v>
      </c>
      <c r="CY22">
        <v>119.90000009536701</v>
      </c>
      <c r="CZ22">
        <v>0</v>
      </c>
      <c r="DA22">
        <v>919.37555999999995</v>
      </c>
      <c r="DB22">
        <v>16.552692278923399</v>
      </c>
      <c r="DC22">
        <v>102.77615379460001</v>
      </c>
      <c r="DD22">
        <v>6340.1764000000003</v>
      </c>
      <c r="DE22">
        <v>15</v>
      </c>
      <c r="DF22">
        <v>1599829175</v>
      </c>
      <c r="DG22" t="s">
        <v>307</v>
      </c>
      <c r="DH22">
        <v>1599829154.5</v>
      </c>
      <c r="DI22">
        <v>1599829052.5</v>
      </c>
      <c r="DJ22">
        <v>7</v>
      </c>
      <c r="DK22">
        <v>4.0000000000000001E-3</v>
      </c>
      <c r="DL22">
        <v>2E-3</v>
      </c>
      <c r="DM22">
        <v>0.124</v>
      </c>
      <c r="DN22">
        <v>-0.126</v>
      </c>
      <c r="DO22">
        <v>400</v>
      </c>
      <c r="DP22">
        <v>11</v>
      </c>
      <c r="DQ22">
        <v>0.16</v>
      </c>
      <c r="DR22">
        <v>0.02</v>
      </c>
      <c r="DS22">
        <v>-24.829775609756101</v>
      </c>
      <c r="DT22">
        <v>-0.25149616724733298</v>
      </c>
      <c r="DU22">
        <v>4.9887961207175799E-2</v>
      </c>
      <c r="DV22">
        <v>1</v>
      </c>
      <c r="DW22">
        <v>918.38819999999998</v>
      </c>
      <c r="DX22">
        <v>16.567467710370799</v>
      </c>
      <c r="DY22">
        <v>1.6829031174898801</v>
      </c>
      <c r="DZ22">
        <v>0</v>
      </c>
      <c r="EA22">
        <v>5.0649768292682902</v>
      </c>
      <c r="EB22">
        <v>-2.5720557491190799E-3</v>
      </c>
      <c r="EC22">
        <v>1.2194329730365601E-3</v>
      </c>
      <c r="ED22">
        <v>1</v>
      </c>
      <c r="EE22">
        <v>2</v>
      </c>
      <c r="EF22">
        <v>3</v>
      </c>
      <c r="EG22" t="s">
        <v>292</v>
      </c>
      <c r="EH22">
        <v>100</v>
      </c>
      <c r="EI22">
        <v>100</v>
      </c>
      <c r="EJ22">
        <v>0.125</v>
      </c>
      <c r="EK22">
        <v>-0.12590000000000001</v>
      </c>
      <c r="EL22">
        <v>0.124450000000024</v>
      </c>
      <c r="EM22">
        <v>0</v>
      </c>
      <c r="EN22">
        <v>0</v>
      </c>
      <c r="EO22">
        <v>0</v>
      </c>
      <c r="EP22">
        <v>-0.125890476190476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1.2</v>
      </c>
      <c r="EY22">
        <v>2.9</v>
      </c>
      <c r="EZ22">
        <v>2</v>
      </c>
      <c r="FA22">
        <v>446.87700000000001</v>
      </c>
      <c r="FB22">
        <v>515.91999999999996</v>
      </c>
      <c r="FC22">
        <v>23.1617</v>
      </c>
      <c r="FD22">
        <v>22.6586</v>
      </c>
      <c r="FE22">
        <v>30.0001</v>
      </c>
      <c r="FF22">
        <v>22.631799999999998</v>
      </c>
      <c r="FG22">
        <v>22.600999999999999</v>
      </c>
      <c r="FH22">
        <v>20.852</v>
      </c>
      <c r="FI22">
        <v>100</v>
      </c>
      <c r="FJ22">
        <v>46.918199999999999</v>
      </c>
      <c r="FK22">
        <v>23.159400000000002</v>
      </c>
      <c r="FL22">
        <v>400</v>
      </c>
      <c r="FM22">
        <v>10.038399999999999</v>
      </c>
      <c r="FN22">
        <v>103.199</v>
      </c>
      <c r="FO22">
        <v>102.50700000000001</v>
      </c>
    </row>
    <row r="23" spans="1:171" x14ac:dyDescent="0.35">
      <c r="A23">
        <v>6</v>
      </c>
      <c r="B23">
        <v>1599829345</v>
      </c>
      <c r="C23">
        <v>2377.4000000953702</v>
      </c>
      <c r="D23" t="s">
        <v>308</v>
      </c>
      <c r="E23" t="s">
        <v>309</v>
      </c>
      <c r="F23">
        <v>1599829345</v>
      </c>
      <c r="G23">
        <f t="shared" si="0"/>
        <v>4.2382050779763919E-3</v>
      </c>
      <c r="H23">
        <f t="shared" si="1"/>
        <v>17.85871583776234</v>
      </c>
      <c r="I23">
        <f t="shared" si="2"/>
        <v>376.601</v>
      </c>
      <c r="J23">
        <f t="shared" si="3"/>
        <v>290.38317702172401</v>
      </c>
      <c r="K23">
        <f t="shared" si="4"/>
        <v>29.513396775873378</v>
      </c>
      <c r="L23">
        <f t="shared" si="5"/>
        <v>38.276235053242004</v>
      </c>
      <c r="M23">
        <f t="shared" si="6"/>
        <v>0.37939017867535035</v>
      </c>
      <c r="N23">
        <f t="shared" si="7"/>
        <v>2.9544812684630948</v>
      </c>
      <c r="O23">
        <f t="shared" si="8"/>
        <v>0.35425417762573486</v>
      </c>
      <c r="P23">
        <f t="shared" si="9"/>
        <v>0.22352830348789904</v>
      </c>
      <c r="Q23">
        <f t="shared" si="10"/>
        <v>90.044012599996421</v>
      </c>
      <c r="R23">
        <f t="shared" si="11"/>
        <v>23.523673389654814</v>
      </c>
      <c r="S23">
        <f t="shared" si="12"/>
        <v>22.998999999999999</v>
      </c>
      <c r="T23">
        <f t="shared" si="13"/>
        <v>2.819551061832144</v>
      </c>
      <c r="U23">
        <f t="shared" si="14"/>
        <v>54.133652962074287</v>
      </c>
      <c r="V23">
        <f t="shared" si="15"/>
        <v>1.6302217864716002</v>
      </c>
      <c r="W23">
        <f t="shared" si="16"/>
        <v>3.0114756667423199</v>
      </c>
      <c r="X23">
        <f t="shared" si="17"/>
        <v>1.1893292753605438</v>
      </c>
      <c r="Y23">
        <f t="shared" si="18"/>
        <v>-186.90484393875889</v>
      </c>
      <c r="Z23">
        <f t="shared" si="19"/>
        <v>174.01557860383045</v>
      </c>
      <c r="AA23">
        <f t="shared" si="20"/>
        <v>12.277006517378117</v>
      </c>
      <c r="AB23">
        <f t="shared" si="21"/>
        <v>89.431753782446094</v>
      </c>
      <c r="AC23">
        <v>42</v>
      </c>
      <c r="AD23">
        <v>8</v>
      </c>
      <c r="AE23">
        <f t="shared" si="22"/>
        <v>1</v>
      </c>
      <c r="AF23">
        <f t="shared" si="23"/>
        <v>0</v>
      </c>
      <c r="AG23">
        <f t="shared" si="24"/>
        <v>54159.747411985853</v>
      </c>
      <c r="AH23" t="s">
        <v>284</v>
      </c>
      <c r="AI23">
        <v>10200.1</v>
      </c>
      <c r="AJ23">
        <v>699.68461538461497</v>
      </c>
      <c r="AK23">
        <v>3165.31</v>
      </c>
      <c r="AL23">
        <f t="shared" si="25"/>
        <v>2465.625384615385</v>
      </c>
      <c r="AM23">
        <f t="shared" si="26"/>
        <v>0.77895226205818235</v>
      </c>
      <c r="AN23">
        <v>-1.36473818067955</v>
      </c>
      <c r="AO23" t="s">
        <v>310</v>
      </c>
      <c r="AP23">
        <v>10251.200000000001</v>
      </c>
      <c r="AQ23">
        <v>955.56388000000004</v>
      </c>
      <c r="AR23">
        <v>1964.12</v>
      </c>
      <c r="AS23">
        <f t="shared" si="27"/>
        <v>0.51349007188970119</v>
      </c>
      <c r="AT23">
        <v>0.5</v>
      </c>
      <c r="AU23">
        <f t="shared" si="28"/>
        <v>463.32565337587585</v>
      </c>
      <c r="AV23">
        <f t="shared" si="29"/>
        <v>17.85871583776234</v>
      </c>
      <c r="AW23">
        <f t="shared" si="30"/>
        <v>118.95656153016063</v>
      </c>
      <c r="AX23">
        <f t="shared" si="31"/>
        <v>0.65392644033969405</v>
      </c>
      <c r="AY23">
        <f t="shared" si="32"/>
        <v>4.1490156822477385E-2</v>
      </c>
      <c r="AZ23">
        <f t="shared" si="33"/>
        <v>0.61156650306498594</v>
      </c>
      <c r="BA23" t="s">
        <v>311</v>
      </c>
      <c r="BB23">
        <v>679.73</v>
      </c>
      <c r="BC23">
        <f t="shared" si="34"/>
        <v>1284.3899999999999</v>
      </c>
      <c r="BD23">
        <f t="shared" si="35"/>
        <v>0.78524133635422255</v>
      </c>
      <c r="BE23">
        <f t="shared" si="36"/>
        <v>0.48326346365838158</v>
      </c>
      <c r="BF23">
        <f t="shared" si="37"/>
        <v>0.79763357801536194</v>
      </c>
      <c r="BG23">
        <f t="shared" si="38"/>
        <v>0.48717457546267706</v>
      </c>
      <c r="BH23">
        <f t="shared" si="39"/>
        <v>0.55857290625097267</v>
      </c>
      <c r="BI23">
        <f t="shared" si="40"/>
        <v>0.44142709374902733</v>
      </c>
      <c r="BJ23">
        <f t="shared" si="41"/>
        <v>550.15599999999995</v>
      </c>
      <c r="BK23">
        <f t="shared" si="42"/>
        <v>463.32565337587585</v>
      </c>
      <c r="BL23">
        <f t="shared" si="43"/>
        <v>0.84217140842938343</v>
      </c>
      <c r="BM23">
        <f t="shared" si="44"/>
        <v>0.19434281685876703</v>
      </c>
      <c r="BN23">
        <v>6</v>
      </c>
      <c r="BO23">
        <v>0.5</v>
      </c>
      <c r="BP23" t="s">
        <v>285</v>
      </c>
      <c r="BQ23">
        <v>1599829345</v>
      </c>
      <c r="BR23">
        <v>376.601</v>
      </c>
      <c r="BS23">
        <v>399.94600000000003</v>
      </c>
      <c r="BT23">
        <v>16.0398</v>
      </c>
      <c r="BU23">
        <v>11.0357</v>
      </c>
      <c r="BV23">
        <v>376.452</v>
      </c>
      <c r="BW23">
        <v>16.160599999999999</v>
      </c>
      <c r="BX23">
        <v>500.017</v>
      </c>
      <c r="BY23">
        <v>101.536</v>
      </c>
      <c r="BZ23">
        <v>0.10004200000000001</v>
      </c>
      <c r="CA23">
        <v>24.0915</v>
      </c>
      <c r="CB23">
        <v>22.998999999999999</v>
      </c>
      <c r="CC23">
        <v>999.9</v>
      </c>
      <c r="CD23">
        <v>0</v>
      </c>
      <c r="CE23">
        <v>0</v>
      </c>
      <c r="CF23">
        <v>9989.3799999999992</v>
      </c>
      <c r="CG23">
        <v>0</v>
      </c>
      <c r="CH23">
        <v>1.5289399999999999E-3</v>
      </c>
      <c r="CI23">
        <v>550.15599999999995</v>
      </c>
      <c r="CJ23">
        <v>0.92694900000000002</v>
      </c>
      <c r="CK23">
        <v>7.3051099999999994E-2</v>
      </c>
      <c r="CL23">
        <v>0</v>
      </c>
      <c r="CM23">
        <v>957.25400000000002</v>
      </c>
      <c r="CN23">
        <v>4.9998399999999998</v>
      </c>
      <c r="CO23">
        <v>5169.8999999999996</v>
      </c>
      <c r="CP23">
        <v>5047.51</v>
      </c>
      <c r="CQ23">
        <v>37</v>
      </c>
      <c r="CR23">
        <v>40</v>
      </c>
      <c r="CS23">
        <v>38.686999999999998</v>
      </c>
      <c r="CT23">
        <v>39.25</v>
      </c>
      <c r="CU23">
        <v>38.75</v>
      </c>
      <c r="CV23">
        <v>505.33</v>
      </c>
      <c r="CW23">
        <v>39.82</v>
      </c>
      <c r="CX23">
        <v>0</v>
      </c>
      <c r="CY23">
        <v>119.90000009536701</v>
      </c>
      <c r="CZ23">
        <v>0</v>
      </c>
      <c r="DA23">
        <v>955.56388000000004</v>
      </c>
      <c r="DB23">
        <v>16.355076895523698</v>
      </c>
      <c r="DC23">
        <v>84.477692259503996</v>
      </c>
      <c r="DD23">
        <v>5157.7547999999997</v>
      </c>
      <c r="DE23">
        <v>15</v>
      </c>
      <c r="DF23">
        <v>1599829295</v>
      </c>
      <c r="DG23" t="s">
        <v>312</v>
      </c>
      <c r="DH23">
        <v>1599829275</v>
      </c>
      <c r="DI23">
        <v>1599829295</v>
      </c>
      <c r="DJ23">
        <v>8</v>
      </c>
      <c r="DK23">
        <v>2.4E-2</v>
      </c>
      <c r="DL23">
        <v>5.0000000000000001E-3</v>
      </c>
      <c r="DM23">
        <v>0.14899999999999999</v>
      </c>
      <c r="DN23">
        <v>-0.121</v>
      </c>
      <c r="DO23">
        <v>400</v>
      </c>
      <c r="DP23">
        <v>11</v>
      </c>
      <c r="DQ23">
        <v>0.06</v>
      </c>
      <c r="DR23">
        <v>0.02</v>
      </c>
      <c r="DS23">
        <v>-23.3377195121951</v>
      </c>
      <c r="DT23">
        <v>-0.13311219512199901</v>
      </c>
      <c r="DU23">
        <v>4.1033224013386903E-2</v>
      </c>
      <c r="DV23">
        <v>1</v>
      </c>
      <c r="DW23">
        <v>954.54868571428597</v>
      </c>
      <c r="DX23">
        <v>17.161127201564302</v>
      </c>
      <c r="DY23">
        <v>1.7391280536345799</v>
      </c>
      <c r="DZ23">
        <v>0</v>
      </c>
      <c r="EA23">
        <v>5.0105697560975599</v>
      </c>
      <c r="EB23">
        <v>-2.6656933797903501E-2</v>
      </c>
      <c r="EC23">
        <v>3.0088920964083301E-3</v>
      </c>
      <c r="ED23">
        <v>1</v>
      </c>
      <c r="EE23">
        <v>2</v>
      </c>
      <c r="EF23">
        <v>3</v>
      </c>
      <c r="EG23" t="s">
        <v>292</v>
      </c>
      <c r="EH23">
        <v>100</v>
      </c>
      <c r="EI23">
        <v>100</v>
      </c>
      <c r="EJ23">
        <v>0.14899999999999999</v>
      </c>
      <c r="EK23">
        <v>-0.1208</v>
      </c>
      <c r="EL23">
        <v>0.14905000000004501</v>
      </c>
      <c r="EM23">
        <v>0</v>
      </c>
      <c r="EN23">
        <v>0</v>
      </c>
      <c r="EO23">
        <v>0</v>
      </c>
      <c r="EP23">
        <v>-0.120789999999998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1.2</v>
      </c>
      <c r="EY23">
        <v>0.8</v>
      </c>
      <c r="EZ23">
        <v>2</v>
      </c>
      <c r="FA23">
        <v>447.178</v>
      </c>
      <c r="FB23">
        <v>515.57000000000005</v>
      </c>
      <c r="FC23">
        <v>23.221</v>
      </c>
      <c r="FD23">
        <v>22.666599999999999</v>
      </c>
      <c r="FE23">
        <v>30.0002</v>
      </c>
      <c r="FF23">
        <v>22.6432</v>
      </c>
      <c r="FG23">
        <v>22.6143</v>
      </c>
      <c r="FH23">
        <v>20.862500000000001</v>
      </c>
      <c r="FI23">
        <v>100</v>
      </c>
      <c r="FJ23">
        <v>44.923200000000001</v>
      </c>
      <c r="FK23">
        <v>23.222000000000001</v>
      </c>
      <c r="FL23">
        <v>400</v>
      </c>
      <c r="FM23">
        <v>9.8030200000000001</v>
      </c>
      <c r="FN23">
        <v>103.188</v>
      </c>
      <c r="FO23">
        <v>102.511</v>
      </c>
    </row>
    <row r="24" spans="1:171" x14ac:dyDescent="0.35">
      <c r="A24">
        <v>7</v>
      </c>
      <c r="B24">
        <v>1599829465.5</v>
      </c>
      <c r="C24">
        <v>2497.9000000953702</v>
      </c>
      <c r="D24" t="s">
        <v>313</v>
      </c>
      <c r="E24" t="s">
        <v>314</v>
      </c>
      <c r="F24">
        <v>1599829465.5</v>
      </c>
      <c r="G24">
        <f t="shared" si="0"/>
        <v>4.1352260336520539E-3</v>
      </c>
      <c r="H24">
        <f t="shared" si="1"/>
        <v>15.366749030447117</v>
      </c>
      <c r="I24">
        <f t="shared" si="2"/>
        <v>379.67599999999999</v>
      </c>
      <c r="J24">
        <f t="shared" si="3"/>
        <v>301.98013600909059</v>
      </c>
      <c r="K24">
        <f t="shared" si="4"/>
        <v>30.691771657933167</v>
      </c>
      <c r="L24">
        <f t="shared" si="5"/>
        <v>38.588396077968</v>
      </c>
      <c r="M24">
        <f t="shared" si="6"/>
        <v>0.36571530120552859</v>
      </c>
      <c r="N24">
        <f t="shared" si="7"/>
        <v>2.9557864545063941</v>
      </c>
      <c r="O24">
        <f t="shared" si="8"/>
        <v>0.34230832117876087</v>
      </c>
      <c r="P24">
        <f t="shared" si="9"/>
        <v>0.21592076165369228</v>
      </c>
      <c r="Q24">
        <f t="shared" si="10"/>
        <v>66.058445770828087</v>
      </c>
      <c r="R24">
        <f t="shared" si="11"/>
        <v>23.403163872279226</v>
      </c>
      <c r="S24">
        <f t="shared" si="12"/>
        <v>23.014199999999999</v>
      </c>
      <c r="T24">
        <f t="shared" si="13"/>
        <v>2.8221460962799614</v>
      </c>
      <c r="U24">
        <f t="shared" si="14"/>
        <v>53.855757929995193</v>
      </c>
      <c r="V24">
        <f t="shared" si="15"/>
        <v>1.6211911331747999</v>
      </c>
      <c r="W24">
        <f t="shared" si="16"/>
        <v>3.0102466207645193</v>
      </c>
      <c r="X24">
        <f t="shared" si="17"/>
        <v>1.2009549631051615</v>
      </c>
      <c r="Y24">
        <f t="shared" si="18"/>
        <v>-182.36346808405557</v>
      </c>
      <c r="Z24">
        <f t="shared" si="19"/>
        <v>170.58670066849123</v>
      </c>
      <c r="AA24">
        <f t="shared" si="20"/>
        <v>12.030290272468363</v>
      </c>
      <c r="AB24">
        <f t="shared" si="21"/>
        <v>66.311968627732114</v>
      </c>
      <c r="AC24">
        <v>42</v>
      </c>
      <c r="AD24">
        <v>8</v>
      </c>
      <c r="AE24">
        <f t="shared" si="22"/>
        <v>1</v>
      </c>
      <c r="AF24">
        <f t="shared" si="23"/>
        <v>0</v>
      </c>
      <c r="AG24">
        <f t="shared" si="24"/>
        <v>54199.461293078479</v>
      </c>
      <c r="AH24" t="s">
        <v>284</v>
      </c>
      <c r="AI24">
        <v>10200.1</v>
      </c>
      <c r="AJ24">
        <v>699.68461538461497</v>
      </c>
      <c r="AK24">
        <v>3165.31</v>
      </c>
      <c r="AL24">
        <f t="shared" si="25"/>
        <v>2465.625384615385</v>
      </c>
      <c r="AM24">
        <f t="shared" si="26"/>
        <v>0.77895226205818235</v>
      </c>
      <c r="AN24">
        <v>-1.36473818067955</v>
      </c>
      <c r="AO24" t="s">
        <v>315</v>
      </c>
      <c r="AP24">
        <v>10255.700000000001</v>
      </c>
      <c r="AQ24">
        <v>959.99256000000003</v>
      </c>
      <c r="AR24">
        <v>2271.75</v>
      </c>
      <c r="AS24">
        <f t="shared" si="27"/>
        <v>0.57742156487289531</v>
      </c>
      <c r="AT24">
        <v>0.5</v>
      </c>
      <c r="AU24">
        <f t="shared" si="28"/>
        <v>337.16371528378238</v>
      </c>
      <c r="AV24">
        <f t="shared" si="29"/>
        <v>15.366749030447117</v>
      </c>
      <c r="AW24">
        <f t="shared" si="30"/>
        <v>97.342800048760481</v>
      </c>
      <c r="AX24">
        <f t="shared" si="31"/>
        <v>0.6876901067459007</v>
      </c>
      <c r="AY24">
        <f t="shared" si="32"/>
        <v>4.9624222455385468E-2</v>
      </c>
      <c r="AZ24">
        <f t="shared" si="33"/>
        <v>0.39333553427974027</v>
      </c>
      <c r="BA24" t="s">
        <v>316</v>
      </c>
      <c r="BB24">
        <v>709.49</v>
      </c>
      <c r="BC24">
        <f t="shared" si="34"/>
        <v>1562.26</v>
      </c>
      <c r="BD24">
        <f t="shared" si="35"/>
        <v>0.83965373241329855</v>
      </c>
      <c r="BE24">
        <f t="shared" si="36"/>
        <v>0.36385402838970282</v>
      </c>
      <c r="BF24">
        <f t="shared" si="37"/>
        <v>0.83441659159801995</v>
      </c>
      <c r="BG24">
        <f t="shared" si="38"/>
        <v>0.36240704105964061</v>
      </c>
      <c r="BH24">
        <f t="shared" si="39"/>
        <v>0.62055264950169109</v>
      </c>
      <c r="BI24">
        <f t="shared" si="40"/>
        <v>0.37944735049830891</v>
      </c>
      <c r="BJ24">
        <f t="shared" si="41"/>
        <v>399.97500000000002</v>
      </c>
      <c r="BK24">
        <f t="shared" si="42"/>
        <v>337.16371528378238</v>
      </c>
      <c r="BL24">
        <f t="shared" si="43"/>
        <v>0.84296197333278922</v>
      </c>
      <c r="BM24">
        <f t="shared" si="44"/>
        <v>0.19592394666557855</v>
      </c>
      <c r="BN24">
        <v>6</v>
      </c>
      <c r="BO24">
        <v>0.5</v>
      </c>
      <c r="BP24" t="s">
        <v>285</v>
      </c>
      <c r="BQ24">
        <v>1599829465.5</v>
      </c>
      <c r="BR24">
        <v>379.67599999999999</v>
      </c>
      <c r="BS24">
        <v>399.99799999999999</v>
      </c>
      <c r="BT24">
        <v>15.9511</v>
      </c>
      <c r="BU24">
        <v>11.0685</v>
      </c>
      <c r="BV24">
        <v>379.47800000000001</v>
      </c>
      <c r="BW24">
        <v>16.073499999999999</v>
      </c>
      <c r="BX24">
        <v>500.053</v>
      </c>
      <c r="BY24">
        <v>101.535</v>
      </c>
      <c r="BZ24">
        <v>0.100068</v>
      </c>
      <c r="CA24">
        <v>24.084700000000002</v>
      </c>
      <c r="CB24">
        <v>23.014199999999999</v>
      </c>
      <c r="CC24">
        <v>999.9</v>
      </c>
      <c r="CD24">
        <v>0</v>
      </c>
      <c r="CE24">
        <v>0</v>
      </c>
      <c r="CF24">
        <v>9996.8799999999992</v>
      </c>
      <c r="CG24">
        <v>0</v>
      </c>
      <c r="CH24">
        <v>1.5289399999999999E-3</v>
      </c>
      <c r="CI24">
        <v>399.97500000000002</v>
      </c>
      <c r="CJ24">
        <v>0.90001600000000004</v>
      </c>
      <c r="CK24">
        <v>9.9983799999999998E-2</v>
      </c>
      <c r="CL24">
        <v>0</v>
      </c>
      <c r="CM24">
        <v>961.40700000000004</v>
      </c>
      <c r="CN24">
        <v>4.9998399999999998</v>
      </c>
      <c r="CO24">
        <v>3752.9</v>
      </c>
      <c r="CP24">
        <v>3632.51</v>
      </c>
      <c r="CQ24">
        <v>36.436999999999998</v>
      </c>
      <c r="CR24">
        <v>39.686999999999998</v>
      </c>
      <c r="CS24">
        <v>38.311999999999998</v>
      </c>
      <c r="CT24">
        <v>39</v>
      </c>
      <c r="CU24">
        <v>38.311999999999998</v>
      </c>
      <c r="CV24">
        <v>355.48</v>
      </c>
      <c r="CW24">
        <v>39.49</v>
      </c>
      <c r="CX24">
        <v>0</v>
      </c>
      <c r="CY24">
        <v>119.90000009536701</v>
      </c>
      <c r="CZ24">
        <v>0</v>
      </c>
      <c r="DA24">
        <v>959.99256000000003</v>
      </c>
      <c r="DB24">
        <v>11.361461526946901</v>
      </c>
      <c r="DC24">
        <v>44.384615315930802</v>
      </c>
      <c r="DD24">
        <v>3748.1296000000002</v>
      </c>
      <c r="DE24">
        <v>15</v>
      </c>
      <c r="DF24">
        <v>1599829407.5</v>
      </c>
      <c r="DG24" t="s">
        <v>317</v>
      </c>
      <c r="DH24">
        <v>1599829394.5</v>
      </c>
      <c r="DI24">
        <v>1599829407.5</v>
      </c>
      <c r="DJ24">
        <v>9</v>
      </c>
      <c r="DK24">
        <v>0.05</v>
      </c>
      <c r="DL24">
        <v>-2E-3</v>
      </c>
      <c r="DM24">
        <v>0.19900000000000001</v>
      </c>
      <c r="DN24">
        <v>-0.122</v>
      </c>
      <c r="DO24">
        <v>400</v>
      </c>
      <c r="DP24">
        <v>11</v>
      </c>
      <c r="DQ24">
        <v>7.0000000000000007E-2</v>
      </c>
      <c r="DR24">
        <v>0.02</v>
      </c>
      <c r="DS24">
        <v>-20.254407317073198</v>
      </c>
      <c r="DT24">
        <v>-0.17154773519164199</v>
      </c>
      <c r="DU24">
        <v>2.8590237036049598E-2</v>
      </c>
      <c r="DV24">
        <v>1</v>
      </c>
      <c r="DW24">
        <v>959.26440000000002</v>
      </c>
      <c r="DX24">
        <v>12.0444070450114</v>
      </c>
      <c r="DY24">
        <v>1.2363377532049999</v>
      </c>
      <c r="DZ24">
        <v>0</v>
      </c>
      <c r="EA24">
        <v>4.8887478048780499</v>
      </c>
      <c r="EB24">
        <v>-5.6862857142856001E-2</v>
      </c>
      <c r="EC24">
        <v>5.7803546655450502E-3</v>
      </c>
      <c r="ED24">
        <v>1</v>
      </c>
      <c r="EE24">
        <v>2</v>
      </c>
      <c r="EF24">
        <v>3</v>
      </c>
      <c r="EG24" t="s">
        <v>292</v>
      </c>
      <c r="EH24">
        <v>100</v>
      </c>
      <c r="EI24">
        <v>100</v>
      </c>
      <c r="EJ24">
        <v>0.19800000000000001</v>
      </c>
      <c r="EK24">
        <v>-0.12239999999999999</v>
      </c>
      <c r="EL24">
        <v>0.19879999999994899</v>
      </c>
      <c r="EM24">
        <v>0</v>
      </c>
      <c r="EN24">
        <v>0</v>
      </c>
      <c r="EO24">
        <v>0</v>
      </c>
      <c r="EP24">
        <v>-0.122465000000002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1.2</v>
      </c>
      <c r="EY24">
        <v>1</v>
      </c>
      <c r="EZ24">
        <v>2</v>
      </c>
      <c r="FA24">
        <v>447.47300000000001</v>
      </c>
      <c r="FB24">
        <v>514.99800000000005</v>
      </c>
      <c r="FC24">
        <v>23.4101</v>
      </c>
      <c r="FD24">
        <v>22.6858</v>
      </c>
      <c r="FE24">
        <v>30.0002</v>
      </c>
      <c r="FF24">
        <v>22.660299999999999</v>
      </c>
      <c r="FG24">
        <v>22.6313</v>
      </c>
      <c r="FH24">
        <v>20.865300000000001</v>
      </c>
      <c r="FI24">
        <v>100</v>
      </c>
      <c r="FJ24">
        <v>43.0625</v>
      </c>
      <c r="FK24">
        <v>23.408200000000001</v>
      </c>
      <c r="FL24">
        <v>400</v>
      </c>
      <c r="FM24">
        <v>9.9013100000000005</v>
      </c>
      <c r="FN24">
        <v>103.185</v>
      </c>
      <c r="FO24">
        <v>102.51300000000001</v>
      </c>
    </row>
    <row r="25" spans="1:171" x14ac:dyDescent="0.35">
      <c r="A25">
        <v>8</v>
      </c>
      <c r="B25">
        <v>1599829561.5</v>
      </c>
      <c r="C25">
        <v>2593.9000000953702</v>
      </c>
      <c r="D25" t="s">
        <v>318</v>
      </c>
      <c r="E25" t="s">
        <v>319</v>
      </c>
      <c r="F25">
        <v>1599829561.5</v>
      </c>
      <c r="G25">
        <f t="shared" si="0"/>
        <v>4.0061443569057763E-3</v>
      </c>
      <c r="H25">
        <f t="shared" si="1"/>
        <v>10.681697110005965</v>
      </c>
      <c r="I25">
        <f t="shared" si="2"/>
        <v>385.29500000000002</v>
      </c>
      <c r="J25">
        <f t="shared" si="3"/>
        <v>326.85249312940766</v>
      </c>
      <c r="K25">
        <f t="shared" si="4"/>
        <v>33.220975584394552</v>
      </c>
      <c r="L25">
        <f t="shared" si="5"/>
        <v>39.161016228570006</v>
      </c>
      <c r="M25">
        <f t="shared" si="6"/>
        <v>0.35008100682645182</v>
      </c>
      <c r="N25">
        <f t="shared" si="7"/>
        <v>2.9565116130505196</v>
      </c>
      <c r="O25">
        <f t="shared" si="8"/>
        <v>0.32857432775347617</v>
      </c>
      <c r="P25">
        <f t="shared" si="9"/>
        <v>0.20718105004049997</v>
      </c>
      <c r="Q25">
        <f t="shared" si="10"/>
        <v>41.252138983176323</v>
      </c>
      <c r="R25">
        <f t="shared" si="11"/>
        <v>23.292541221685632</v>
      </c>
      <c r="S25">
        <f t="shared" si="12"/>
        <v>23.005800000000001</v>
      </c>
      <c r="T25">
        <f t="shared" si="13"/>
        <v>2.8207117401352342</v>
      </c>
      <c r="U25">
        <f t="shared" si="14"/>
        <v>53.42959878427169</v>
      </c>
      <c r="V25">
        <f t="shared" si="15"/>
        <v>1.6084785585684001</v>
      </c>
      <c r="W25">
        <f t="shared" si="16"/>
        <v>3.0104634793587386</v>
      </c>
      <c r="X25">
        <f t="shared" si="17"/>
        <v>1.2122331815668341</v>
      </c>
      <c r="Y25">
        <f t="shared" si="18"/>
        <v>-176.67096613954473</v>
      </c>
      <c r="Z25">
        <f t="shared" si="19"/>
        <v>172.15870955480995</v>
      </c>
      <c r="AA25">
        <f t="shared" si="20"/>
        <v>12.137733833489538</v>
      </c>
      <c r="AB25">
        <f t="shared" si="21"/>
        <v>48.877616231931071</v>
      </c>
      <c r="AC25">
        <v>42</v>
      </c>
      <c r="AD25">
        <v>8</v>
      </c>
      <c r="AE25">
        <f t="shared" si="22"/>
        <v>1</v>
      </c>
      <c r="AF25">
        <f t="shared" si="23"/>
        <v>0</v>
      </c>
      <c r="AG25">
        <f t="shared" si="24"/>
        <v>54220.722863174917</v>
      </c>
      <c r="AH25" t="s">
        <v>284</v>
      </c>
      <c r="AI25">
        <v>10200.1</v>
      </c>
      <c r="AJ25">
        <v>699.68461538461497</v>
      </c>
      <c r="AK25">
        <v>3165.31</v>
      </c>
      <c r="AL25">
        <f t="shared" si="25"/>
        <v>2465.625384615385</v>
      </c>
      <c r="AM25">
        <f t="shared" si="26"/>
        <v>0.77895226205818235</v>
      </c>
      <c r="AN25">
        <v>-1.36473818067955</v>
      </c>
      <c r="AO25" t="s">
        <v>320</v>
      </c>
      <c r="AP25">
        <v>10244.200000000001</v>
      </c>
      <c r="AQ25">
        <v>911.73299999999995</v>
      </c>
      <c r="AR25">
        <v>2409.63</v>
      </c>
      <c r="AS25">
        <f t="shared" si="27"/>
        <v>0.62162946178458944</v>
      </c>
      <c r="AT25">
        <v>0.5</v>
      </c>
      <c r="AU25">
        <f t="shared" si="28"/>
        <v>210.59472929672773</v>
      </c>
      <c r="AV25">
        <f t="shared" si="29"/>
        <v>10.681697110005965</v>
      </c>
      <c r="AW25">
        <f t="shared" si="30"/>
        <v>65.455944113698081</v>
      </c>
      <c r="AX25">
        <f t="shared" si="31"/>
        <v>0.69956798346634141</v>
      </c>
      <c r="AY25">
        <f t="shared" si="32"/>
        <v>5.7201979037718946E-2</v>
      </c>
      <c r="AZ25">
        <f t="shared" si="33"/>
        <v>0.31360831330951217</v>
      </c>
      <c r="BA25" t="s">
        <v>321</v>
      </c>
      <c r="BB25">
        <v>723.93</v>
      </c>
      <c r="BC25">
        <f t="shared" si="34"/>
        <v>1685.7000000000003</v>
      </c>
      <c r="BD25">
        <f t="shared" si="35"/>
        <v>0.88859049652963151</v>
      </c>
      <c r="BE25">
        <f t="shared" si="36"/>
        <v>0.30952985606501232</v>
      </c>
      <c r="BF25">
        <f t="shared" si="37"/>
        <v>0.87599113601918888</v>
      </c>
      <c r="BG25">
        <f t="shared" si="38"/>
        <v>0.30648613723527146</v>
      </c>
      <c r="BH25">
        <f t="shared" si="39"/>
        <v>0.7055544969335279</v>
      </c>
      <c r="BI25">
        <f t="shared" si="40"/>
        <v>0.2944455030664721</v>
      </c>
      <c r="BJ25">
        <f t="shared" si="41"/>
        <v>249.833</v>
      </c>
      <c r="BK25">
        <f t="shared" si="42"/>
        <v>210.59472929672773</v>
      </c>
      <c r="BL25">
        <f t="shared" si="43"/>
        <v>0.84294200244454387</v>
      </c>
      <c r="BM25">
        <f t="shared" si="44"/>
        <v>0.19588400488908772</v>
      </c>
      <c r="BN25">
        <v>6</v>
      </c>
      <c r="BO25">
        <v>0.5</v>
      </c>
      <c r="BP25" t="s">
        <v>285</v>
      </c>
      <c r="BQ25">
        <v>1599829561.5</v>
      </c>
      <c r="BR25">
        <v>385.29500000000002</v>
      </c>
      <c r="BS25">
        <v>399.96499999999997</v>
      </c>
      <c r="BT25">
        <v>15.8254</v>
      </c>
      <c r="BU25">
        <v>11.094200000000001</v>
      </c>
      <c r="BV25">
        <v>385.03399999999999</v>
      </c>
      <c r="BW25">
        <v>15.948</v>
      </c>
      <c r="BX25">
        <v>500.01</v>
      </c>
      <c r="BY25">
        <v>101.539</v>
      </c>
      <c r="BZ25">
        <v>0.100046</v>
      </c>
      <c r="CA25">
        <v>24.085899999999999</v>
      </c>
      <c r="CB25">
        <v>23.005800000000001</v>
      </c>
      <c r="CC25">
        <v>999.9</v>
      </c>
      <c r="CD25">
        <v>0</v>
      </c>
      <c r="CE25">
        <v>0</v>
      </c>
      <c r="CF25">
        <v>10000.6</v>
      </c>
      <c r="CG25">
        <v>0</v>
      </c>
      <c r="CH25">
        <v>1.5289399999999999E-3</v>
      </c>
      <c r="CI25">
        <v>249.833</v>
      </c>
      <c r="CJ25">
        <v>0.89992099999999997</v>
      </c>
      <c r="CK25">
        <v>0.100079</v>
      </c>
      <c r="CL25">
        <v>0</v>
      </c>
      <c r="CM25">
        <v>911.43</v>
      </c>
      <c r="CN25">
        <v>4.9998399999999998</v>
      </c>
      <c r="CO25">
        <v>2206.8200000000002</v>
      </c>
      <c r="CP25">
        <v>2251.63</v>
      </c>
      <c r="CQ25">
        <v>36</v>
      </c>
      <c r="CR25">
        <v>39.5</v>
      </c>
      <c r="CS25">
        <v>37.936999999999998</v>
      </c>
      <c r="CT25">
        <v>38.811999999999998</v>
      </c>
      <c r="CU25">
        <v>37.936999999999998</v>
      </c>
      <c r="CV25">
        <v>220.33</v>
      </c>
      <c r="CW25">
        <v>24.5</v>
      </c>
      <c r="CX25">
        <v>0</v>
      </c>
      <c r="CY25">
        <v>95.300000190734906</v>
      </c>
      <c r="CZ25">
        <v>0</v>
      </c>
      <c r="DA25">
        <v>911.73299999999995</v>
      </c>
      <c r="DB25">
        <v>-0.54782905380107005</v>
      </c>
      <c r="DC25">
        <v>-8.1480341432647094</v>
      </c>
      <c r="DD25">
        <v>2208.9811538461499</v>
      </c>
      <c r="DE25">
        <v>15</v>
      </c>
      <c r="DF25">
        <v>1599829524</v>
      </c>
      <c r="DG25" t="s">
        <v>322</v>
      </c>
      <c r="DH25">
        <v>1599829516</v>
      </c>
      <c r="DI25">
        <v>1599829524</v>
      </c>
      <c r="DJ25">
        <v>10</v>
      </c>
      <c r="DK25">
        <v>6.2E-2</v>
      </c>
      <c r="DL25">
        <v>0</v>
      </c>
      <c r="DM25">
        <v>0.26100000000000001</v>
      </c>
      <c r="DN25">
        <v>-0.123</v>
      </c>
      <c r="DO25">
        <v>400</v>
      </c>
      <c r="DP25">
        <v>11</v>
      </c>
      <c r="DQ25">
        <v>0.16</v>
      </c>
      <c r="DR25">
        <v>0.02</v>
      </c>
      <c r="DS25">
        <v>-14.6505365853659</v>
      </c>
      <c r="DT25">
        <v>-0.35940418118467199</v>
      </c>
      <c r="DU25">
        <v>3.8344438691734498E-2</v>
      </c>
      <c r="DV25">
        <v>1</v>
      </c>
      <c r="DW25">
        <v>911.66455882352898</v>
      </c>
      <c r="DX25">
        <v>0.976737197944748</v>
      </c>
      <c r="DY25">
        <v>0.218396050273548</v>
      </c>
      <c r="DZ25">
        <v>1</v>
      </c>
      <c r="EA25">
        <v>4.7447892682926804</v>
      </c>
      <c r="EB25">
        <v>-7.6888013937289196E-2</v>
      </c>
      <c r="EC25">
        <v>7.6252850855122404E-3</v>
      </c>
      <c r="ED25">
        <v>1</v>
      </c>
      <c r="EE25">
        <v>3</v>
      </c>
      <c r="EF25">
        <v>3</v>
      </c>
      <c r="EG25" t="s">
        <v>323</v>
      </c>
      <c r="EH25">
        <v>100</v>
      </c>
      <c r="EI25">
        <v>100</v>
      </c>
      <c r="EJ25">
        <v>0.26100000000000001</v>
      </c>
      <c r="EK25">
        <v>-0.1226</v>
      </c>
      <c r="EL25">
        <v>0.26055000000002299</v>
      </c>
      <c r="EM25">
        <v>0</v>
      </c>
      <c r="EN25">
        <v>0</v>
      </c>
      <c r="EO25">
        <v>0</v>
      </c>
      <c r="EP25">
        <v>-0.122695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0.8</v>
      </c>
      <c r="EY25">
        <v>0.6</v>
      </c>
      <c r="EZ25">
        <v>2</v>
      </c>
      <c r="FA25">
        <v>447.084</v>
      </c>
      <c r="FB25">
        <v>514.38099999999997</v>
      </c>
      <c r="FC25">
        <v>23.606999999999999</v>
      </c>
      <c r="FD25">
        <v>22.713899999999999</v>
      </c>
      <c r="FE25">
        <v>30.000299999999999</v>
      </c>
      <c r="FF25">
        <v>22.685099999999998</v>
      </c>
      <c r="FG25">
        <v>22.654</v>
      </c>
      <c r="FH25">
        <v>20.871200000000002</v>
      </c>
      <c r="FI25">
        <v>100</v>
      </c>
      <c r="FJ25">
        <v>41.542299999999997</v>
      </c>
      <c r="FK25">
        <v>23.6035</v>
      </c>
      <c r="FL25">
        <v>400</v>
      </c>
      <c r="FM25">
        <v>10.458500000000001</v>
      </c>
      <c r="FN25">
        <v>103.17400000000001</v>
      </c>
      <c r="FO25">
        <v>102.511</v>
      </c>
    </row>
    <row r="26" spans="1:171" x14ac:dyDescent="0.35">
      <c r="A26">
        <v>9</v>
      </c>
      <c r="B26">
        <v>1599829682</v>
      </c>
      <c r="C26">
        <v>2714.4000000953702</v>
      </c>
      <c r="D26" t="s">
        <v>324</v>
      </c>
      <c r="E26" t="s">
        <v>325</v>
      </c>
      <c r="F26">
        <v>1599829682</v>
      </c>
      <c r="G26">
        <f t="shared" si="0"/>
        <v>3.574831324451654E-3</v>
      </c>
      <c r="H26">
        <f t="shared" si="1"/>
        <v>6.7089440832231357</v>
      </c>
      <c r="I26">
        <f t="shared" si="2"/>
        <v>390.29500000000002</v>
      </c>
      <c r="J26">
        <f t="shared" si="3"/>
        <v>346.65999863956432</v>
      </c>
      <c r="K26">
        <f t="shared" si="4"/>
        <v>35.234444505887623</v>
      </c>
      <c r="L26">
        <f t="shared" si="5"/>
        <v>39.669496256831501</v>
      </c>
      <c r="M26">
        <f t="shared" si="6"/>
        <v>0.30885508205988493</v>
      </c>
      <c r="N26">
        <f t="shared" si="7"/>
        <v>2.9599458882879044</v>
      </c>
      <c r="O26">
        <f t="shared" si="8"/>
        <v>0.29200288455055173</v>
      </c>
      <c r="P26">
        <f t="shared" si="9"/>
        <v>0.18393924005751305</v>
      </c>
      <c r="Q26">
        <f t="shared" si="10"/>
        <v>24.756909546967719</v>
      </c>
      <c r="R26">
        <f t="shared" si="11"/>
        <v>23.266159817350523</v>
      </c>
      <c r="S26">
        <f t="shared" si="12"/>
        <v>23.0076</v>
      </c>
      <c r="T26">
        <f t="shared" si="13"/>
        <v>2.8210190484663213</v>
      </c>
      <c r="U26">
        <f t="shared" si="14"/>
        <v>53.408173378689128</v>
      </c>
      <c r="V26">
        <f t="shared" si="15"/>
        <v>1.60378418474787</v>
      </c>
      <c r="W26">
        <f t="shared" si="16"/>
        <v>3.0028815503130657</v>
      </c>
      <c r="X26">
        <f t="shared" si="17"/>
        <v>1.2172348637184514</v>
      </c>
      <c r="Y26">
        <f t="shared" si="18"/>
        <v>-157.65006140831795</v>
      </c>
      <c r="Z26">
        <f t="shared" si="19"/>
        <v>165.36923340845399</v>
      </c>
      <c r="AA26">
        <f t="shared" si="20"/>
        <v>11.64315595058814</v>
      </c>
      <c r="AB26">
        <f t="shared" si="21"/>
        <v>44.119237497691898</v>
      </c>
      <c r="AC26">
        <v>42</v>
      </c>
      <c r="AD26">
        <v>8</v>
      </c>
      <c r="AE26">
        <f t="shared" si="22"/>
        <v>1</v>
      </c>
      <c r="AF26">
        <f t="shared" si="23"/>
        <v>0</v>
      </c>
      <c r="AG26">
        <f t="shared" si="24"/>
        <v>54329.791370295156</v>
      </c>
      <c r="AH26" t="s">
        <v>284</v>
      </c>
      <c r="AI26">
        <v>10200.1</v>
      </c>
      <c r="AJ26">
        <v>699.68461538461497</v>
      </c>
      <c r="AK26">
        <v>3165.31</v>
      </c>
      <c r="AL26">
        <f t="shared" si="25"/>
        <v>2465.625384615385</v>
      </c>
      <c r="AM26">
        <f t="shared" si="26"/>
        <v>0.77895226205818235</v>
      </c>
      <c r="AN26">
        <v>-1.36473818067955</v>
      </c>
      <c r="AO26" t="s">
        <v>326</v>
      </c>
      <c r="AP26">
        <v>10236.799999999999</v>
      </c>
      <c r="AQ26">
        <v>863.36419999999998</v>
      </c>
      <c r="AR26">
        <v>2508.6</v>
      </c>
      <c r="AS26">
        <f t="shared" si="27"/>
        <v>0.65583823646655504</v>
      </c>
      <c r="AT26">
        <v>0.5</v>
      </c>
      <c r="AU26">
        <f t="shared" si="28"/>
        <v>126.44002886473048</v>
      </c>
      <c r="AV26">
        <f t="shared" si="29"/>
        <v>6.7089440832231357</v>
      </c>
      <c r="AW26">
        <f t="shared" si="30"/>
        <v>41.462102774712577</v>
      </c>
      <c r="AX26">
        <f t="shared" si="31"/>
        <v>0.7145658933269553</v>
      </c>
      <c r="AY26">
        <f t="shared" si="32"/>
        <v>6.3853847048233159E-2</v>
      </c>
      <c r="AZ26">
        <f t="shared" si="33"/>
        <v>0.26178346488081006</v>
      </c>
      <c r="BA26" t="s">
        <v>327</v>
      </c>
      <c r="BB26">
        <v>716.04</v>
      </c>
      <c r="BC26">
        <f t="shared" si="34"/>
        <v>1792.56</v>
      </c>
      <c r="BD26">
        <f t="shared" si="35"/>
        <v>0.91781351809702327</v>
      </c>
      <c r="BE26">
        <f t="shared" si="36"/>
        <v>0.26812478820219904</v>
      </c>
      <c r="BF26">
        <f t="shared" si="37"/>
        <v>0.90951506852810204</v>
      </c>
      <c r="BG26">
        <f t="shared" si="38"/>
        <v>0.26634621954236604</v>
      </c>
      <c r="BH26">
        <f t="shared" si="39"/>
        <v>0.76119810330124016</v>
      </c>
      <c r="BI26">
        <f t="shared" si="40"/>
        <v>0.23880189669875984</v>
      </c>
      <c r="BJ26">
        <f t="shared" si="41"/>
        <v>150.006</v>
      </c>
      <c r="BK26">
        <f t="shared" si="42"/>
        <v>126.44002886473048</v>
      </c>
      <c r="BL26">
        <f t="shared" si="43"/>
        <v>0.84289980977247891</v>
      </c>
      <c r="BM26">
        <f t="shared" si="44"/>
        <v>0.19579961954495786</v>
      </c>
      <c r="BN26">
        <v>6</v>
      </c>
      <c r="BO26">
        <v>0.5</v>
      </c>
      <c r="BP26" t="s">
        <v>285</v>
      </c>
      <c r="BQ26">
        <v>1599829682</v>
      </c>
      <c r="BR26">
        <v>390.29500000000002</v>
      </c>
      <c r="BS26">
        <v>400.02</v>
      </c>
      <c r="BT26">
        <v>15.7791</v>
      </c>
      <c r="BU26">
        <v>11.557</v>
      </c>
      <c r="BV26">
        <v>390.06799999999998</v>
      </c>
      <c r="BW26">
        <v>15.9008</v>
      </c>
      <c r="BX26">
        <v>500.00099999999998</v>
      </c>
      <c r="BY26">
        <v>101.54</v>
      </c>
      <c r="BZ26">
        <v>9.9775699999999995E-2</v>
      </c>
      <c r="CA26">
        <v>24.043900000000001</v>
      </c>
      <c r="CB26">
        <v>23.0076</v>
      </c>
      <c r="CC26">
        <v>999.9</v>
      </c>
      <c r="CD26">
        <v>0</v>
      </c>
      <c r="CE26">
        <v>0</v>
      </c>
      <c r="CF26">
        <v>10020</v>
      </c>
      <c r="CG26">
        <v>0</v>
      </c>
      <c r="CH26">
        <v>1.5289399999999999E-3</v>
      </c>
      <c r="CI26">
        <v>150.006</v>
      </c>
      <c r="CJ26">
        <v>0.90001399999999998</v>
      </c>
      <c r="CK26">
        <v>9.9986199999999997E-2</v>
      </c>
      <c r="CL26">
        <v>0</v>
      </c>
      <c r="CM26">
        <v>862.404</v>
      </c>
      <c r="CN26">
        <v>4.9998399999999998</v>
      </c>
      <c r="CO26">
        <v>1237.0899999999999</v>
      </c>
      <c r="CP26">
        <v>1333.59</v>
      </c>
      <c r="CQ26">
        <v>35.375</v>
      </c>
      <c r="CR26">
        <v>39.125</v>
      </c>
      <c r="CS26">
        <v>37.5</v>
      </c>
      <c r="CT26">
        <v>38.5</v>
      </c>
      <c r="CU26">
        <v>37.5</v>
      </c>
      <c r="CV26">
        <v>130.51</v>
      </c>
      <c r="CW26">
        <v>14.5</v>
      </c>
      <c r="CX26">
        <v>0</v>
      </c>
      <c r="CY26">
        <v>119.90000009536701</v>
      </c>
      <c r="CZ26">
        <v>0</v>
      </c>
      <c r="DA26">
        <v>863.36419999999998</v>
      </c>
      <c r="DB26">
        <v>-8.5343076788345904</v>
      </c>
      <c r="DC26">
        <v>-15.5546153258266</v>
      </c>
      <c r="DD26">
        <v>1238.6251999999999</v>
      </c>
      <c r="DE26">
        <v>15</v>
      </c>
      <c r="DF26">
        <v>1599829620.5</v>
      </c>
      <c r="DG26" t="s">
        <v>328</v>
      </c>
      <c r="DH26">
        <v>1599829611</v>
      </c>
      <c r="DI26">
        <v>1599829620.5</v>
      </c>
      <c r="DJ26">
        <v>11</v>
      </c>
      <c r="DK26">
        <v>-3.4000000000000002E-2</v>
      </c>
      <c r="DL26">
        <v>1E-3</v>
      </c>
      <c r="DM26">
        <v>0.22700000000000001</v>
      </c>
      <c r="DN26">
        <v>-0.122</v>
      </c>
      <c r="DO26">
        <v>400</v>
      </c>
      <c r="DP26">
        <v>11</v>
      </c>
      <c r="DQ26">
        <v>0.27</v>
      </c>
      <c r="DR26">
        <v>0.02</v>
      </c>
      <c r="DS26">
        <v>-9.6934387804877993</v>
      </c>
      <c r="DT26">
        <v>0.14115135888501101</v>
      </c>
      <c r="DU26">
        <v>3.3401516191314602E-2</v>
      </c>
      <c r="DV26">
        <v>1</v>
      </c>
      <c r="DW26">
        <v>863.82766666666703</v>
      </c>
      <c r="DX26">
        <v>-9.0699952299436202</v>
      </c>
      <c r="DY26">
        <v>0.88464129579294903</v>
      </c>
      <c r="DZ26">
        <v>0</v>
      </c>
      <c r="EA26">
        <v>4.2952726829268304</v>
      </c>
      <c r="EB26">
        <v>-0.36905393728223301</v>
      </c>
      <c r="EC26">
        <v>3.6592258212559001E-2</v>
      </c>
      <c r="ED26">
        <v>0</v>
      </c>
      <c r="EE26">
        <v>1</v>
      </c>
      <c r="EF26">
        <v>3</v>
      </c>
      <c r="EG26" t="s">
        <v>286</v>
      </c>
      <c r="EH26">
        <v>100</v>
      </c>
      <c r="EI26">
        <v>100</v>
      </c>
      <c r="EJ26">
        <v>0.22700000000000001</v>
      </c>
      <c r="EK26">
        <v>-0.1217</v>
      </c>
      <c r="EL26">
        <v>0.22670000000016399</v>
      </c>
      <c r="EM26">
        <v>0</v>
      </c>
      <c r="EN26">
        <v>0</v>
      </c>
      <c r="EO26">
        <v>0</v>
      </c>
      <c r="EP26">
        <v>-0.12165714285714201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1.2</v>
      </c>
      <c r="EY26">
        <v>1</v>
      </c>
      <c r="EZ26">
        <v>2</v>
      </c>
      <c r="FA26">
        <v>447.214</v>
      </c>
      <c r="FB26">
        <v>514.82100000000003</v>
      </c>
      <c r="FC26">
        <v>23.522600000000001</v>
      </c>
      <c r="FD26">
        <v>22.758299999999998</v>
      </c>
      <c r="FE26">
        <v>30.0001</v>
      </c>
      <c r="FF26">
        <v>22.721299999999999</v>
      </c>
      <c r="FG26">
        <v>22.6919</v>
      </c>
      <c r="FH26">
        <v>20.878</v>
      </c>
      <c r="FI26">
        <v>81.042000000000002</v>
      </c>
      <c r="FJ26">
        <v>40.971200000000003</v>
      </c>
      <c r="FK26">
        <v>23.520099999999999</v>
      </c>
      <c r="FL26">
        <v>400</v>
      </c>
      <c r="FM26">
        <v>11.814500000000001</v>
      </c>
      <c r="FN26">
        <v>103.158</v>
      </c>
      <c r="FO26">
        <v>102.51300000000001</v>
      </c>
    </row>
    <row r="27" spans="1:171" x14ac:dyDescent="0.35">
      <c r="A27">
        <v>10</v>
      </c>
      <c r="B27">
        <v>1599829802.5999999</v>
      </c>
      <c r="C27">
        <v>2835</v>
      </c>
      <c r="D27" t="s">
        <v>329</v>
      </c>
      <c r="E27" t="s">
        <v>330</v>
      </c>
      <c r="F27">
        <v>1599829802.5999999</v>
      </c>
      <c r="G27">
        <f t="shared" si="0"/>
        <v>2.9918813364016657E-3</v>
      </c>
      <c r="H27">
        <f t="shared" si="1"/>
        <v>4.3061598181570471</v>
      </c>
      <c r="I27">
        <f t="shared" si="2"/>
        <v>393.35700000000003</v>
      </c>
      <c r="J27">
        <f t="shared" si="3"/>
        <v>358.05554620725917</v>
      </c>
      <c r="K27">
        <f t="shared" si="4"/>
        <v>36.394563513403327</v>
      </c>
      <c r="L27">
        <f t="shared" si="5"/>
        <v>39.982780525496999</v>
      </c>
      <c r="M27">
        <f t="shared" si="6"/>
        <v>0.25623714665532499</v>
      </c>
      <c r="N27">
        <f t="shared" si="7"/>
        <v>2.9555192390099965</v>
      </c>
      <c r="O27">
        <f t="shared" si="8"/>
        <v>0.24450418262615495</v>
      </c>
      <c r="P27">
        <f t="shared" si="9"/>
        <v>0.15382449789479935</v>
      </c>
      <c r="Q27">
        <f t="shared" si="10"/>
        <v>16.512129571984879</v>
      </c>
      <c r="R27">
        <f t="shared" si="11"/>
        <v>23.319195017638577</v>
      </c>
      <c r="S27">
        <f t="shared" si="12"/>
        <v>23.014900000000001</v>
      </c>
      <c r="T27">
        <f t="shared" si="13"/>
        <v>2.8222656547554772</v>
      </c>
      <c r="U27">
        <f t="shared" si="14"/>
        <v>53.622806453283914</v>
      </c>
      <c r="V27">
        <f t="shared" si="15"/>
        <v>1.6055745872139</v>
      </c>
      <c r="W27">
        <f t="shared" si="16"/>
        <v>2.9942009630038173</v>
      </c>
      <c r="X27">
        <f t="shared" si="17"/>
        <v>1.2166910675415772</v>
      </c>
      <c r="Y27">
        <f t="shared" si="18"/>
        <v>-131.94196693531345</v>
      </c>
      <c r="Z27">
        <f t="shared" si="19"/>
        <v>156.27866451180739</v>
      </c>
      <c r="AA27">
        <f t="shared" si="20"/>
        <v>11.017312764726455</v>
      </c>
      <c r="AB27">
        <f t="shared" si="21"/>
        <v>51.866139913205274</v>
      </c>
      <c r="AC27">
        <v>42</v>
      </c>
      <c r="AD27">
        <v>8</v>
      </c>
      <c r="AE27">
        <f t="shared" si="22"/>
        <v>1</v>
      </c>
      <c r="AF27">
        <f t="shared" si="23"/>
        <v>0</v>
      </c>
      <c r="AG27">
        <f t="shared" si="24"/>
        <v>54208.035953557745</v>
      </c>
      <c r="AH27" t="s">
        <v>284</v>
      </c>
      <c r="AI27">
        <v>10200.1</v>
      </c>
      <c r="AJ27">
        <v>699.68461538461497</v>
      </c>
      <c r="AK27">
        <v>3165.31</v>
      </c>
      <c r="AL27">
        <f t="shared" si="25"/>
        <v>2465.625384615385</v>
      </c>
      <c r="AM27">
        <f t="shared" si="26"/>
        <v>0.77895226205818235</v>
      </c>
      <c r="AN27">
        <v>-1.36473818067955</v>
      </c>
      <c r="AO27" t="s">
        <v>331</v>
      </c>
      <c r="AP27">
        <v>10233.200000000001</v>
      </c>
      <c r="AQ27">
        <v>820.60404000000005</v>
      </c>
      <c r="AR27">
        <v>2576.64</v>
      </c>
      <c r="AS27">
        <f t="shared" si="27"/>
        <v>0.68152165611028315</v>
      </c>
      <c r="AT27">
        <v>0.5</v>
      </c>
      <c r="AU27">
        <f t="shared" si="28"/>
        <v>84.377400455499682</v>
      </c>
      <c r="AV27">
        <f t="shared" si="29"/>
        <v>4.3061598181570471</v>
      </c>
      <c r="AW27">
        <f t="shared" si="30"/>
        <v>28.75251284835635</v>
      </c>
      <c r="AX27">
        <f t="shared" si="31"/>
        <v>0.72192855812220569</v>
      </c>
      <c r="AY27">
        <f t="shared" si="32"/>
        <v>6.7208730871335706E-2</v>
      </c>
      <c r="AZ27">
        <f t="shared" si="33"/>
        <v>0.22846420144063589</v>
      </c>
      <c r="BA27" t="s">
        <v>332</v>
      </c>
      <c r="BB27">
        <v>716.49</v>
      </c>
      <c r="BC27">
        <f t="shared" si="34"/>
        <v>1860.1499999999999</v>
      </c>
      <c r="BD27">
        <f t="shared" si="35"/>
        <v>0.94402922344972173</v>
      </c>
      <c r="BE27">
        <f t="shared" si="36"/>
        <v>0.24038924869937364</v>
      </c>
      <c r="BF27">
        <f t="shared" si="37"/>
        <v>0.93557682531694097</v>
      </c>
      <c r="BG27">
        <f t="shared" si="38"/>
        <v>0.23875078658464868</v>
      </c>
      <c r="BH27">
        <f t="shared" si="39"/>
        <v>0.82425562797557161</v>
      </c>
      <c r="BI27">
        <f t="shared" si="40"/>
        <v>0.17574437202442839</v>
      </c>
      <c r="BJ27">
        <f t="shared" si="41"/>
        <v>100.11</v>
      </c>
      <c r="BK27">
        <f t="shared" si="42"/>
        <v>84.377400455499682</v>
      </c>
      <c r="BL27">
        <f t="shared" si="43"/>
        <v>0.84284687299470262</v>
      </c>
      <c r="BM27">
        <f t="shared" si="44"/>
        <v>0.19569374598940523</v>
      </c>
      <c r="BN27">
        <v>6</v>
      </c>
      <c r="BO27">
        <v>0.5</v>
      </c>
      <c r="BP27" t="s">
        <v>285</v>
      </c>
      <c r="BQ27">
        <v>1599829802.5999999</v>
      </c>
      <c r="BR27">
        <v>393.35700000000003</v>
      </c>
      <c r="BS27">
        <v>399.93599999999998</v>
      </c>
      <c r="BT27">
        <v>15.7959</v>
      </c>
      <c r="BU27">
        <v>12.262700000000001</v>
      </c>
      <c r="BV27">
        <v>393.11500000000001</v>
      </c>
      <c r="BW27">
        <v>15.9176</v>
      </c>
      <c r="BX27">
        <v>500.04899999999998</v>
      </c>
      <c r="BY27">
        <v>101.545</v>
      </c>
      <c r="BZ27">
        <v>0.100021</v>
      </c>
      <c r="CA27">
        <v>23.995699999999999</v>
      </c>
      <c r="CB27">
        <v>23.014900000000001</v>
      </c>
      <c r="CC27">
        <v>999.9</v>
      </c>
      <c r="CD27">
        <v>0</v>
      </c>
      <c r="CE27">
        <v>0</v>
      </c>
      <c r="CF27">
        <v>9994.3799999999992</v>
      </c>
      <c r="CG27">
        <v>0</v>
      </c>
      <c r="CH27">
        <v>1.5289399999999999E-3</v>
      </c>
      <c r="CI27">
        <v>100.11</v>
      </c>
      <c r="CJ27">
        <v>0.90013299999999996</v>
      </c>
      <c r="CK27">
        <v>9.9866800000000006E-2</v>
      </c>
      <c r="CL27">
        <v>0</v>
      </c>
      <c r="CM27">
        <v>819.58500000000004</v>
      </c>
      <c r="CN27">
        <v>4.9998399999999998</v>
      </c>
      <c r="CO27">
        <v>771.13599999999997</v>
      </c>
      <c r="CP27">
        <v>874.73500000000001</v>
      </c>
      <c r="CQ27">
        <v>34.875</v>
      </c>
      <c r="CR27">
        <v>38.811999999999998</v>
      </c>
      <c r="CS27">
        <v>37.061999999999998</v>
      </c>
      <c r="CT27">
        <v>38.125</v>
      </c>
      <c r="CU27">
        <v>37.061999999999998</v>
      </c>
      <c r="CV27">
        <v>85.61</v>
      </c>
      <c r="CW27">
        <v>9.5</v>
      </c>
      <c r="CX27">
        <v>0</v>
      </c>
      <c r="CY27">
        <v>119.90000009536701</v>
      </c>
      <c r="CZ27">
        <v>0</v>
      </c>
      <c r="DA27">
        <v>820.60404000000005</v>
      </c>
      <c r="DB27">
        <v>-6.1744615237212699</v>
      </c>
      <c r="DC27">
        <v>-5.1507692687228497</v>
      </c>
      <c r="DD27">
        <v>771.10691999999995</v>
      </c>
      <c r="DE27">
        <v>15</v>
      </c>
      <c r="DF27">
        <v>1599829834.0999999</v>
      </c>
      <c r="DG27" t="s">
        <v>333</v>
      </c>
      <c r="DH27">
        <v>1599829834.0999999</v>
      </c>
      <c r="DI27">
        <v>1599829620.5</v>
      </c>
      <c r="DJ27">
        <v>12</v>
      </c>
      <c r="DK27">
        <v>1.4999999999999999E-2</v>
      </c>
      <c r="DL27">
        <v>1E-3</v>
      </c>
      <c r="DM27">
        <v>0.24199999999999999</v>
      </c>
      <c r="DN27">
        <v>-0.122</v>
      </c>
      <c r="DO27">
        <v>394</v>
      </c>
      <c r="DP27">
        <v>11</v>
      </c>
      <c r="DQ27">
        <v>0.56000000000000005</v>
      </c>
      <c r="DR27">
        <v>0.02</v>
      </c>
      <c r="DS27">
        <v>-6.6237443902438997</v>
      </c>
      <c r="DT27">
        <v>2.3046062717760302E-2</v>
      </c>
      <c r="DU27">
        <v>2.07660028269449E-2</v>
      </c>
      <c r="DV27">
        <v>1</v>
      </c>
      <c r="DW27">
        <v>820.875529411765</v>
      </c>
      <c r="DX27">
        <v>-5.0857881143452603</v>
      </c>
      <c r="DY27">
        <v>0.52622418814965</v>
      </c>
      <c r="DZ27">
        <v>0</v>
      </c>
      <c r="EA27">
        <v>3.6058570731707298</v>
      </c>
      <c r="EB27">
        <v>-0.38626599303135001</v>
      </c>
      <c r="EC27">
        <v>3.8131481919601397E-2</v>
      </c>
      <c r="ED27">
        <v>0</v>
      </c>
      <c r="EE27">
        <v>1</v>
      </c>
      <c r="EF27">
        <v>3</v>
      </c>
      <c r="EG27" t="s">
        <v>286</v>
      </c>
      <c r="EH27">
        <v>100</v>
      </c>
      <c r="EI27">
        <v>100</v>
      </c>
      <c r="EJ27">
        <v>0.24199999999999999</v>
      </c>
      <c r="EK27">
        <v>-0.1217</v>
      </c>
      <c r="EL27">
        <v>0.22670000000016399</v>
      </c>
      <c r="EM27">
        <v>0</v>
      </c>
      <c r="EN27">
        <v>0</v>
      </c>
      <c r="EO27">
        <v>0</v>
      </c>
      <c r="EP27">
        <v>-0.12165714285714201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3.2</v>
      </c>
      <c r="EY27">
        <v>3</v>
      </c>
      <c r="EZ27">
        <v>2</v>
      </c>
      <c r="FA27">
        <v>447.2</v>
      </c>
      <c r="FB27">
        <v>514.91600000000005</v>
      </c>
      <c r="FC27">
        <v>23.523099999999999</v>
      </c>
      <c r="FD27">
        <v>22.7867</v>
      </c>
      <c r="FE27">
        <v>30.0001</v>
      </c>
      <c r="FF27">
        <v>22.748799999999999</v>
      </c>
      <c r="FG27">
        <v>22.720500000000001</v>
      </c>
      <c r="FH27">
        <v>20.892099999999999</v>
      </c>
      <c r="FI27">
        <v>69.753900000000002</v>
      </c>
      <c r="FJ27">
        <v>40.6006</v>
      </c>
      <c r="FK27">
        <v>23.5304</v>
      </c>
      <c r="FL27">
        <v>400</v>
      </c>
      <c r="FM27">
        <v>12.402200000000001</v>
      </c>
      <c r="FN27">
        <v>103.157</v>
      </c>
      <c r="FO27">
        <v>102.51300000000001</v>
      </c>
    </row>
    <row r="28" spans="1:171" x14ac:dyDescent="0.35">
      <c r="A28">
        <v>11</v>
      </c>
      <c r="B28">
        <v>1599829955.0999999</v>
      </c>
      <c r="C28">
        <v>2987.5</v>
      </c>
      <c r="D28" t="s">
        <v>334</v>
      </c>
      <c r="E28" t="s">
        <v>335</v>
      </c>
      <c r="F28">
        <v>1599829955.0999999</v>
      </c>
      <c r="G28">
        <f t="shared" si="0"/>
        <v>2.2232956464211845E-3</v>
      </c>
      <c r="H28">
        <f t="shared" si="1"/>
        <v>1.6955135497528817</v>
      </c>
      <c r="I28">
        <f t="shared" si="2"/>
        <v>396.904</v>
      </c>
      <c r="J28">
        <f t="shared" si="3"/>
        <v>374.57821761978488</v>
      </c>
      <c r="K28">
        <f t="shared" si="4"/>
        <v>38.074084213436258</v>
      </c>
      <c r="L28">
        <f t="shared" si="5"/>
        <v>40.343393208168003</v>
      </c>
      <c r="M28">
        <f t="shared" si="6"/>
        <v>0.18851387347084136</v>
      </c>
      <c r="N28">
        <f t="shared" si="7"/>
        <v>2.9540852817938132</v>
      </c>
      <c r="O28">
        <f t="shared" si="8"/>
        <v>0.18207659245743613</v>
      </c>
      <c r="P28">
        <f t="shared" si="9"/>
        <v>0.11435792189205204</v>
      </c>
      <c r="Q28">
        <f t="shared" si="10"/>
        <v>8.2343653904012086</v>
      </c>
      <c r="R28">
        <f t="shared" si="11"/>
        <v>23.390362660826405</v>
      </c>
      <c r="S28">
        <f t="shared" si="12"/>
        <v>23.0122</v>
      </c>
      <c r="T28">
        <f t="shared" si="13"/>
        <v>2.8218045250496862</v>
      </c>
      <c r="U28">
        <f t="shared" si="14"/>
        <v>53.947700660860555</v>
      </c>
      <c r="V28">
        <f t="shared" si="15"/>
        <v>1.6076817392021998</v>
      </c>
      <c r="W28">
        <f t="shared" si="16"/>
        <v>2.9800746269221157</v>
      </c>
      <c r="X28">
        <f t="shared" si="17"/>
        <v>1.2141227858474863</v>
      </c>
      <c r="Y28">
        <f t="shared" si="18"/>
        <v>-98.047338007174233</v>
      </c>
      <c r="Z28">
        <f t="shared" si="19"/>
        <v>144.09903224027946</v>
      </c>
      <c r="AA28">
        <f t="shared" si="20"/>
        <v>10.159416919585777</v>
      </c>
      <c r="AB28">
        <f t="shared" si="21"/>
        <v>64.445476543092212</v>
      </c>
      <c r="AC28">
        <v>43</v>
      </c>
      <c r="AD28">
        <v>9</v>
      </c>
      <c r="AE28">
        <f t="shared" si="22"/>
        <v>1</v>
      </c>
      <c r="AF28">
        <f t="shared" si="23"/>
        <v>0</v>
      </c>
      <c r="AG28">
        <f t="shared" si="24"/>
        <v>54180.08838814465</v>
      </c>
      <c r="AH28" t="s">
        <v>284</v>
      </c>
      <c r="AI28">
        <v>10200.1</v>
      </c>
      <c r="AJ28">
        <v>699.68461538461497</v>
      </c>
      <c r="AK28">
        <v>3165.31</v>
      </c>
      <c r="AL28">
        <f t="shared" si="25"/>
        <v>2465.625384615385</v>
      </c>
      <c r="AM28">
        <f t="shared" si="26"/>
        <v>0.77895226205818235</v>
      </c>
      <c r="AN28">
        <v>-1.36473818067955</v>
      </c>
      <c r="AO28" t="s">
        <v>336</v>
      </c>
      <c r="AP28">
        <v>10229.299999999999</v>
      </c>
      <c r="AQ28">
        <v>771.72950000000003</v>
      </c>
      <c r="AR28">
        <v>2704.38</v>
      </c>
      <c r="AS28">
        <f t="shared" si="27"/>
        <v>0.71463718116536878</v>
      </c>
      <c r="AT28">
        <v>0.5</v>
      </c>
      <c r="AU28">
        <f t="shared" si="28"/>
        <v>42.141067872063587</v>
      </c>
      <c r="AV28">
        <f t="shared" si="29"/>
        <v>1.6955135497528817</v>
      </c>
      <c r="AW28">
        <f t="shared" si="30"/>
        <v>15.057786977695004</v>
      </c>
      <c r="AX28">
        <f t="shared" si="31"/>
        <v>0.72884727737965826</v>
      </c>
      <c r="AY28">
        <f t="shared" si="32"/>
        <v>7.261922597033077E-2</v>
      </c>
      <c r="AZ28">
        <f t="shared" si="33"/>
        <v>0.17043832597489991</v>
      </c>
      <c r="BA28" t="s">
        <v>337</v>
      </c>
      <c r="BB28">
        <v>733.3</v>
      </c>
      <c r="BC28">
        <f t="shared" si="34"/>
        <v>1971.0800000000002</v>
      </c>
      <c r="BD28">
        <f t="shared" si="35"/>
        <v>0.98050332812468288</v>
      </c>
      <c r="BE28">
        <f t="shared" si="36"/>
        <v>0.18952635885543226</v>
      </c>
      <c r="BF28">
        <f t="shared" si="37"/>
        <v>0.9640619292246202</v>
      </c>
      <c r="BG28">
        <f t="shared" si="38"/>
        <v>0.18694242964727617</v>
      </c>
      <c r="BH28">
        <f t="shared" si="39"/>
        <v>0.93167760272716005</v>
      </c>
      <c r="BI28">
        <f t="shared" si="40"/>
        <v>6.8322397272839952E-2</v>
      </c>
      <c r="BJ28">
        <f t="shared" si="41"/>
        <v>50.007199999999997</v>
      </c>
      <c r="BK28">
        <f t="shared" si="42"/>
        <v>42.141067872063587</v>
      </c>
      <c r="BL28">
        <f t="shared" si="43"/>
        <v>0.84270000864002759</v>
      </c>
      <c r="BM28">
        <f t="shared" si="44"/>
        <v>0.19540001728005529</v>
      </c>
      <c r="BN28">
        <v>6</v>
      </c>
      <c r="BO28">
        <v>0.5</v>
      </c>
      <c r="BP28" t="s">
        <v>285</v>
      </c>
      <c r="BQ28">
        <v>1599829955.0999999</v>
      </c>
      <c r="BR28">
        <v>396.904</v>
      </c>
      <c r="BS28">
        <v>399.99700000000001</v>
      </c>
      <c r="BT28">
        <v>15.816599999999999</v>
      </c>
      <c r="BU28">
        <v>13.1913</v>
      </c>
      <c r="BV28">
        <v>396.62900000000002</v>
      </c>
      <c r="BW28">
        <v>15.917400000000001</v>
      </c>
      <c r="BX28">
        <v>500.08699999999999</v>
      </c>
      <c r="BY28">
        <v>101.545</v>
      </c>
      <c r="BZ28">
        <v>0.100217</v>
      </c>
      <c r="CA28">
        <v>23.917000000000002</v>
      </c>
      <c r="CB28">
        <v>23.0122</v>
      </c>
      <c r="CC28">
        <v>999.9</v>
      </c>
      <c r="CD28">
        <v>0</v>
      </c>
      <c r="CE28">
        <v>0</v>
      </c>
      <c r="CF28">
        <v>9986.25</v>
      </c>
      <c r="CG28">
        <v>0</v>
      </c>
      <c r="CH28">
        <v>1.5289399999999999E-3</v>
      </c>
      <c r="CI28">
        <v>50.007199999999997</v>
      </c>
      <c r="CJ28">
        <v>0.89994499999999999</v>
      </c>
      <c r="CK28">
        <v>0.10005500000000001</v>
      </c>
      <c r="CL28">
        <v>0</v>
      </c>
      <c r="CM28">
        <v>772.98</v>
      </c>
      <c r="CN28">
        <v>4.9998399999999998</v>
      </c>
      <c r="CO28">
        <v>341.77100000000002</v>
      </c>
      <c r="CP28">
        <v>413.916</v>
      </c>
      <c r="CQ28">
        <v>34.311999999999998</v>
      </c>
      <c r="CR28">
        <v>38.311999999999998</v>
      </c>
      <c r="CS28">
        <v>36.5</v>
      </c>
      <c r="CT28">
        <v>37.75</v>
      </c>
      <c r="CU28">
        <v>36.5</v>
      </c>
      <c r="CV28">
        <v>40.5</v>
      </c>
      <c r="CW28">
        <v>4.5</v>
      </c>
      <c r="CX28">
        <v>0</v>
      </c>
      <c r="CY28">
        <v>151.89999985694899</v>
      </c>
      <c r="CZ28">
        <v>0</v>
      </c>
      <c r="DA28">
        <v>771.72950000000003</v>
      </c>
      <c r="DB28">
        <v>9.5549059810789707</v>
      </c>
      <c r="DC28">
        <v>2.59463250175842</v>
      </c>
      <c r="DD28">
        <v>340.98142307692302</v>
      </c>
      <c r="DE28">
        <v>15</v>
      </c>
      <c r="DF28">
        <v>1599829916.0999999</v>
      </c>
      <c r="DG28" t="s">
        <v>338</v>
      </c>
      <c r="DH28">
        <v>1599829911.0999999</v>
      </c>
      <c r="DI28">
        <v>1599829916.0999999</v>
      </c>
      <c r="DJ28">
        <v>13</v>
      </c>
      <c r="DK28">
        <v>3.3000000000000002E-2</v>
      </c>
      <c r="DL28">
        <v>2.1000000000000001E-2</v>
      </c>
      <c r="DM28">
        <v>0.27500000000000002</v>
      </c>
      <c r="DN28">
        <v>-0.10100000000000001</v>
      </c>
      <c r="DO28">
        <v>400</v>
      </c>
      <c r="DP28">
        <v>13</v>
      </c>
      <c r="DQ28">
        <v>0.28999999999999998</v>
      </c>
      <c r="DR28">
        <v>0.02</v>
      </c>
      <c r="DS28">
        <v>-3.0880170731707302</v>
      </c>
      <c r="DT28">
        <v>0.31715435540070103</v>
      </c>
      <c r="DU28">
        <v>3.8705929856648801E-2</v>
      </c>
      <c r="DV28">
        <v>1</v>
      </c>
      <c r="DW28">
        <v>771.22357142857095</v>
      </c>
      <c r="DX28">
        <v>9.2481017612529293</v>
      </c>
      <c r="DY28">
        <v>0.94594869343545196</v>
      </c>
      <c r="DZ28">
        <v>0</v>
      </c>
      <c r="EA28">
        <v>2.6582770731707299</v>
      </c>
      <c r="EB28">
        <v>-0.16588891986062301</v>
      </c>
      <c r="EC28">
        <v>1.65740521921411E-2</v>
      </c>
      <c r="ED28">
        <v>0</v>
      </c>
      <c r="EE28">
        <v>1</v>
      </c>
      <c r="EF28">
        <v>3</v>
      </c>
      <c r="EG28" t="s">
        <v>286</v>
      </c>
      <c r="EH28">
        <v>100</v>
      </c>
      <c r="EI28">
        <v>100</v>
      </c>
      <c r="EJ28">
        <v>0.27500000000000002</v>
      </c>
      <c r="EK28">
        <v>-0.1008</v>
      </c>
      <c r="EL28">
        <v>0.27455000000009</v>
      </c>
      <c r="EM28">
        <v>0</v>
      </c>
      <c r="EN28">
        <v>0</v>
      </c>
      <c r="EO28">
        <v>0</v>
      </c>
      <c r="EP28">
        <v>-0.100775000000002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0.7</v>
      </c>
      <c r="EY28">
        <v>0.7</v>
      </c>
      <c r="EZ28">
        <v>2</v>
      </c>
      <c r="FA28">
        <v>446.38400000000001</v>
      </c>
      <c r="FB28">
        <v>515.08900000000006</v>
      </c>
      <c r="FC28">
        <v>23.4559</v>
      </c>
      <c r="FD28">
        <v>22.817399999999999</v>
      </c>
      <c r="FE28">
        <v>30.0001</v>
      </c>
      <c r="FF28">
        <v>22.784400000000002</v>
      </c>
      <c r="FG28">
        <v>22.754799999999999</v>
      </c>
      <c r="FH28">
        <v>20.905899999999999</v>
      </c>
      <c r="FI28">
        <v>54.881300000000003</v>
      </c>
      <c r="FJ28">
        <v>41.881300000000003</v>
      </c>
      <c r="FK28">
        <v>23.453299999999999</v>
      </c>
      <c r="FL28">
        <v>400</v>
      </c>
      <c r="FM28">
        <v>13.2683</v>
      </c>
      <c r="FN28">
        <v>103.143</v>
      </c>
      <c r="FO28">
        <v>102.514</v>
      </c>
    </row>
    <row r="29" spans="1:171" x14ac:dyDescent="0.35">
      <c r="A29">
        <v>12</v>
      </c>
      <c r="B29">
        <v>1599830075.5999999</v>
      </c>
      <c r="C29">
        <v>3108</v>
      </c>
      <c r="D29" t="s">
        <v>339</v>
      </c>
      <c r="E29" t="s">
        <v>340</v>
      </c>
      <c r="F29">
        <v>1599830075.5999999</v>
      </c>
      <c r="G29">
        <f t="shared" si="0"/>
        <v>1.7375792016438934E-3</v>
      </c>
      <c r="H29">
        <f t="shared" si="1"/>
        <v>-0.9130690639428326</v>
      </c>
      <c r="I29">
        <f t="shared" si="2"/>
        <v>400.29399999999998</v>
      </c>
      <c r="J29">
        <f t="shared" si="3"/>
        <v>402.70703874857043</v>
      </c>
      <c r="K29">
        <f t="shared" si="4"/>
        <v>40.931554582291263</v>
      </c>
      <c r="L29">
        <f t="shared" si="5"/>
        <v>40.686290860173997</v>
      </c>
      <c r="M29">
        <f t="shared" si="6"/>
        <v>0.14619788010167831</v>
      </c>
      <c r="N29">
        <f t="shared" si="7"/>
        <v>2.9565463303577912</v>
      </c>
      <c r="O29">
        <f t="shared" si="8"/>
        <v>0.14229715664298351</v>
      </c>
      <c r="P29">
        <f t="shared" si="9"/>
        <v>8.9277518712240392E-2</v>
      </c>
      <c r="Q29">
        <f t="shared" si="10"/>
        <v>1.9948084861285743E-3</v>
      </c>
      <c r="R29">
        <f t="shared" si="11"/>
        <v>23.398019977379047</v>
      </c>
      <c r="S29">
        <f t="shared" si="12"/>
        <v>23.001899999999999</v>
      </c>
      <c r="T29">
        <f t="shared" si="13"/>
        <v>2.8200460058833636</v>
      </c>
      <c r="U29">
        <f t="shared" si="14"/>
        <v>54.116475695504128</v>
      </c>
      <c r="V29">
        <f t="shared" si="15"/>
        <v>1.6059382959021</v>
      </c>
      <c r="W29">
        <f t="shared" si="16"/>
        <v>2.9675589093018444</v>
      </c>
      <c r="X29">
        <f t="shared" si="17"/>
        <v>1.2141077099812636</v>
      </c>
      <c r="Y29">
        <f t="shared" si="18"/>
        <v>-76.627242792495693</v>
      </c>
      <c r="Z29">
        <f t="shared" si="19"/>
        <v>134.70329960167717</v>
      </c>
      <c r="AA29">
        <f t="shared" si="20"/>
        <v>9.4852264473544405</v>
      </c>
      <c r="AB29">
        <f t="shared" si="21"/>
        <v>67.563278065022047</v>
      </c>
      <c r="AC29">
        <v>43</v>
      </c>
      <c r="AD29">
        <v>9</v>
      </c>
      <c r="AE29">
        <f t="shared" si="22"/>
        <v>1</v>
      </c>
      <c r="AF29">
        <f t="shared" si="23"/>
        <v>0</v>
      </c>
      <c r="AG29">
        <f t="shared" si="24"/>
        <v>54265.428088351618</v>
      </c>
      <c r="AH29" t="s">
        <v>341</v>
      </c>
      <c r="AI29">
        <v>10227.5</v>
      </c>
      <c r="AJ29">
        <v>691.28115384615398</v>
      </c>
      <c r="AK29">
        <v>2914.51</v>
      </c>
      <c r="AL29">
        <f t="shared" si="25"/>
        <v>2223.2288461538465</v>
      </c>
      <c r="AM29">
        <f t="shared" si="26"/>
        <v>0.76281393652924379</v>
      </c>
      <c r="AN29">
        <v>-0.91306906394283305</v>
      </c>
      <c r="AO29" t="s">
        <v>342</v>
      </c>
      <c r="AP29" t="s">
        <v>342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-0.9130690639428326</v>
      </c>
      <c r="AW29" t="e">
        <f t="shared" si="30"/>
        <v>#DIV/0!</v>
      </c>
      <c r="AX29" t="e">
        <f t="shared" si="31"/>
        <v>#DIV/0!</v>
      </c>
      <c r="AY29">
        <f t="shared" si="32"/>
        <v>2.1148458710656826E-14</v>
      </c>
      <c r="AZ29" t="e">
        <f t="shared" si="33"/>
        <v>#DIV/0!</v>
      </c>
      <c r="BA29" t="s">
        <v>342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1.3109356713511793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285</v>
      </c>
      <c r="BQ29">
        <v>1599830075.5999999</v>
      </c>
      <c r="BR29">
        <v>400.29399999999998</v>
      </c>
      <c r="BS29">
        <v>400.03300000000002</v>
      </c>
      <c r="BT29">
        <v>15.8001</v>
      </c>
      <c r="BU29">
        <v>13.748200000000001</v>
      </c>
      <c r="BV29">
        <v>400.06099999999998</v>
      </c>
      <c r="BW29">
        <v>15.9009</v>
      </c>
      <c r="BX29">
        <v>500.06099999999998</v>
      </c>
      <c r="BY29">
        <v>101.541</v>
      </c>
      <c r="BZ29">
        <v>0.100021</v>
      </c>
      <c r="CA29">
        <v>23.847000000000001</v>
      </c>
      <c r="CB29">
        <v>23.001899999999999</v>
      </c>
      <c r="CC29">
        <v>999.9</v>
      </c>
      <c r="CD29">
        <v>0</v>
      </c>
      <c r="CE29">
        <v>0</v>
      </c>
      <c r="CF29">
        <v>10000.6</v>
      </c>
      <c r="CG29">
        <v>0</v>
      </c>
      <c r="CH29">
        <v>1.5289399999999999E-3</v>
      </c>
      <c r="CI29">
        <v>4.9998399999999998E-2</v>
      </c>
      <c r="CJ29">
        <v>0</v>
      </c>
      <c r="CK29">
        <v>0</v>
      </c>
      <c r="CL29">
        <v>0</v>
      </c>
      <c r="CM29">
        <v>692.98</v>
      </c>
      <c r="CN29">
        <v>4.9998399999999998E-2</v>
      </c>
      <c r="CO29">
        <v>-17.79</v>
      </c>
      <c r="CP29">
        <v>-3.46</v>
      </c>
      <c r="CQ29">
        <v>33.875</v>
      </c>
      <c r="CR29">
        <v>38</v>
      </c>
      <c r="CS29">
        <v>36.125</v>
      </c>
      <c r="CT29">
        <v>37.311999999999998</v>
      </c>
      <c r="CU29">
        <v>35.936999999999998</v>
      </c>
      <c r="CV29">
        <v>0</v>
      </c>
      <c r="CW29">
        <v>0</v>
      </c>
      <c r="CX29">
        <v>0</v>
      </c>
      <c r="CY29">
        <v>119.299999952316</v>
      </c>
      <c r="CZ29">
        <v>0</v>
      </c>
      <c r="DA29">
        <v>691.28115384615398</v>
      </c>
      <c r="DB29">
        <v>2.1842736244655501</v>
      </c>
      <c r="DC29">
        <v>-0.108376348912907</v>
      </c>
      <c r="DD29">
        <v>-16.908846153846198</v>
      </c>
      <c r="DE29">
        <v>15</v>
      </c>
      <c r="DF29">
        <v>1599830098.5999999</v>
      </c>
      <c r="DG29" t="s">
        <v>343</v>
      </c>
      <c r="DH29">
        <v>1599830098.5999999</v>
      </c>
      <c r="DI29">
        <v>1599829916.0999999</v>
      </c>
      <c r="DJ29">
        <v>14</v>
      </c>
      <c r="DK29">
        <v>-4.1000000000000002E-2</v>
      </c>
      <c r="DL29">
        <v>2.1000000000000001E-2</v>
      </c>
      <c r="DM29">
        <v>0.23300000000000001</v>
      </c>
      <c r="DN29">
        <v>-0.10100000000000001</v>
      </c>
      <c r="DO29">
        <v>394</v>
      </c>
      <c r="DP29">
        <v>13</v>
      </c>
      <c r="DQ29">
        <v>2.4900000000000002</v>
      </c>
      <c r="DR29">
        <v>0.02</v>
      </c>
      <c r="DS29">
        <v>0.26475943902438998</v>
      </c>
      <c r="DT29">
        <v>0.29462772125435499</v>
      </c>
      <c r="DU29">
        <v>4.3176035148831199E-2</v>
      </c>
      <c r="DV29">
        <v>1</v>
      </c>
      <c r="DW29">
        <v>691.66941176470596</v>
      </c>
      <c r="DX29">
        <v>-5.9453411794160296</v>
      </c>
      <c r="DY29">
        <v>1.9261283036741199</v>
      </c>
      <c r="DZ29">
        <v>0</v>
      </c>
      <c r="EA29">
        <v>2.0964836585365898</v>
      </c>
      <c r="EB29">
        <v>-0.21621700348431699</v>
      </c>
      <c r="EC29">
        <v>2.1561997594695299E-2</v>
      </c>
      <c r="ED29">
        <v>0</v>
      </c>
      <c r="EE29">
        <v>1</v>
      </c>
      <c r="EF29">
        <v>3</v>
      </c>
      <c r="EG29" t="s">
        <v>286</v>
      </c>
      <c r="EH29">
        <v>100</v>
      </c>
      <c r="EI29">
        <v>100</v>
      </c>
      <c r="EJ29">
        <v>0.23300000000000001</v>
      </c>
      <c r="EK29">
        <v>-0.1008</v>
      </c>
      <c r="EL29">
        <v>0.27455000000009</v>
      </c>
      <c r="EM29">
        <v>0</v>
      </c>
      <c r="EN29">
        <v>0</v>
      </c>
      <c r="EO29">
        <v>0</v>
      </c>
      <c r="EP29">
        <v>-0.100775000000002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2.7</v>
      </c>
      <c r="EY29">
        <v>2.7</v>
      </c>
      <c r="EZ29">
        <v>2</v>
      </c>
      <c r="FA29">
        <v>446.24299999999999</v>
      </c>
      <c r="FB29">
        <v>515.404</v>
      </c>
      <c r="FC29">
        <v>23.507100000000001</v>
      </c>
      <c r="FD29">
        <v>22.834599999999998</v>
      </c>
      <c r="FE29">
        <v>30.0001</v>
      </c>
      <c r="FF29">
        <v>22.801600000000001</v>
      </c>
      <c r="FG29">
        <v>22.7744</v>
      </c>
      <c r="FH29">
        <v>20.9175</v>
      </c>
      <c r="FI29">
        <v>49.278599999999997</v>
      </c>
      <c r="FJ29">
        <v>44.6038</v>
      </c>
      <c r="FK29">
        <v>23.424299999999999</v>
      </c>
      <c r="FL29">
        <v>400</v>
      </c>
      <c r="FM29">
        <v>13.853199999999999</v>
      </c>
      <c r="FN29">
        <v>103.136</v>
      </c>
      <c r="FO29">
        <v>102.518</v>
      </c>
    </row>
    <row r="30" spans="1:171" x14ac:dyDescent="0.35">
      <c r="A30">
        <v>13</v>
      </c>
      <c r="B30">
        <v>1599831383.5</v>
      </c>
      <c r="C30">
        <v>4415.9000000953702</v>
      </c>
      <c r="D30" t="s">
        <v>344</v>
      </c>
      <c r="E30" t="s">
        <v>345</v>
      </c>
      <c r="F30">
        <v>1599831383.5</v>
      </c>
      <c r="G30">
        <f t="shared" si="0"/>
        <v>1.0495653502946519E-3</v>
      </c>
      <c r="H30">
        <f t="shared" si="1"/>
        <v>-0.90552144150133662</v>
      </c>
      <c r="I30">
        <f t="shared" si="2"/>
        <v>400.59500000000003</v>
      </c>
      <c r="J30">
        <f t="shared" si="3"/>
        <v>409.37950376836238</v>
      </c>
      <c r="K30">
        <f t="shared" si="4"/>
        <v>41.604853332486122</v>
      </c>
      <c r="L30">
        <f t="shared" si="5"/>
        <v>40.712092489510006</v>
      </c>
      <c r="M30">
        <f t="shared" si="6"/>
        <v>8.8759827230687399E-2</v>
      </c>
      <c r="N30">
        <f t="shared" si="7"/>
        <v>2.9544691470178099</v>
      </c>
      <c r="O30">
        <f t="shared" si="8"/>
        <v>8.7304605996389714E-2</v>
      </c>
      <c r="P30">
        <f t="shared" si="9"/>
        <v>5.4694137230954135E-2</v>
      </c>
      <c r="Q30">
        <f t="shared" si="10"/>
        <v>1.9948084861285743E-3</v>
      </c>
      <c r="R30">
        <f t="shared" si="11"/>
        <v>23.517414634607306</v>
      </c>
      <c r="S30">
        <f t="shared" si="12"/>
        <v>22.982800000000001</v>
      </c>
      <c r="T30">
        <f t="shared" si="13"/>
        <v>2.8167875996815854</v>
      </c>
      <c r="U30">
        <f t="shared" si="14"/>
        <v>54.839086228302079</v>
      </c>
      <c r="V30">
        <f t="shared" si="15"/>
        <v>1.6216948785060001</v>
      </c>
      <c r="W30">
        <f t="shared" si="16"/>
        <v>2.9571880022848638</v>
      </c>
      <c r="X30">
        <f t="shared" si="17"/>
        <v>1.1950927211755853</v>
      </c>
      <c r="Y30">
        <f t="shared" si="18"/>
        <v>-46.285831947994147</v>
      </c>
      <c r="Z30">
        <f t="shared" si="19"/>
        <v>128.38076056714306</v>
      </c>
      <c r="AA30">
        <f t="shared" si="20"/>
        <v>9.0428363936559659</v>
      </c>
      <c r="AB30">
        <f t="shared" si="21"/>
        <v>91.139759821291008</v>
      </c>
      <c r="AC30">
        <v>43</v>
      </c>
      <c r="AD30">
        <v>9</v>
      </c>
      <c r="AE30">
        <f t="shared" si="22"/>
        <v>1</v>
      </c>
      <c r="AF30">
        <f t="shared" si="23"/>
        <v>0</v>
      </c>
      <c r="AG30">
        <f t="shared" si="24"/>
        <v>54214.476209841399</v>
      </c>
      <c r="AH30" t="s">
        <v>346</v>
      </c>
      <c r="AI30">
        <v>10225.5</v>
      </c>
      <c r="AJ30">
        <v>707.16240000000005</v>
      </c>
      <c r="AK30">
        <v>3345.31</v>
      </c>
      <c r="AL30">
        <f t="shared" si="25"/>
        <v>2638.1475999999998</v>
      </c>
      <c r="AM30">
        <f t="shared" si="26"/>
        <v>0.78861080139060347</v>
      </c>
      <c r="AN30">
        <v>-0.90552144150128899</v>
      </c>
      <c r="AO30" t="s">
        <v>342</v>
      </c>
      <c r="AP30" t="s">
        <v>342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-0.90552144150133662</v>
      </c>
      <c r="AW30" t="e">
        <f t="shared" si="30"/>
        <v>#DIV/0!</v>
      </c>
      <c r="AX30" t="e">
        <f t="shared" si="31"/>
        <v>#DIV/0!</v>
      </c>
      <c r="AY30">
        <f t="shared" si="32"/>
        <v>-2.2681721967179445E-12</v>
      </c>
      <c r="AZ30" t="e">
        <f t="shared" si="33"/>
        <v>#DIV/0!</v>
      </c>
      <c r="BA30" t="s">
        <v>342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1.2680526290492617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285</v>
      </c>
      <c r="BQ30">
        <v>1599831383.5</v>
      </c>
      <c r="BR30">
        <v>400.59500000000003</v>
      </c>
      <c r="BS30">
        <v>400.01299999999998</v>
      </c>
      <c r="BT30">
        <v>15.957000000000001</v>
      </c>
      <c r="BU30">
        <v>14.7178</v>
      </c>
      <c r="BV30">
        <v>400.14499999999998</v>
      </c>
      <c r="BW30">
        <v>16.0578</v>
      </c>
      <c r="BX30">
        <v>500.07299999999998</v>
      </c>
      <c r="BY30">
        <v>101.529</v>
      </c>
      <c r="BZ30">
        <v>0.10005799999999999</v>
      </c>
      <c r="CA30">
        <v>23.788799999999998</v>
      </c>
      <c r="CB30">
        <v>22.982800000000001</v>
      </c>
      <c r="CC30">
        <v>999.9</v>
      </c>
      <c r="CD30">
        <v>0</v>
      </c>
      <c r="CE30">
        <v>0</v>
      </c>
      <c r="CF30">
        <v>9990</v>
      </c>
      <c r="CG30">
        <v>0</v>
      </c>
      <c r="CH30">
        <v>1.5289399999999999E-3</v>
      </c>
      <c r="CI30">
        <v>4.9998399999999998E-2</v>
      </c>
      <c r="CJ30">
        <v>0</v>
      </c>
      <c r="CK30">
        <v>0</v>
      </c>
      <c r="CL30">
        <v>0</v>
      </c>
      <c r="CM30">
        <v>708.69</v>
      </c>
      <c r="CN30">
        <v>4.9998399999999998E-2</v>
      </c>
      <c r="CO30">
        <v>-15.34</v>
      </c>
      <c r="CP30">
        <v>-1.87</v>
      </c>
      <c r="CQ30">
        <v>34.5</v>
      </c>
      <c r="CR30">
        <v>39.25</v>
      </c>
      <c r="CS30">
        <v>37.061999999999998</v>
      </c>
      <c r="CT30">
        <v>38.875</v>
      </c>
      <c r="CU30">
        <v>36.686999999999998</v>
      </c>
      <c r="CV30">
        <v>0</v>
      </c>
      <c r="CW30">
        <v>0</v>
      </c>
      <c r="CX30">
        <v>0</v>
      </c>
      <c r="CY30">
        <v>1306.7999999523199</v>
      </c>
      <c r="CZ30">
        <v>0</v>
      </c>
      <c r="DA30">
        <v>707.16240000000005</v>
      </c>
      <c r="DB30">
        <v>2.7484615323806101</v>
      </c>
      <c r="DC30">
        <v>-8.5276922588235209</v>
      </c>
      <c r="DD30">
        <v>-13.4564</v>
      </c>
      <c r="DE30">
        <v>15</v>
      </c>
      <c r="DF30">
        <v>1599831408.5</v>
      </c>
      <c r="DG30" t="s">
        <v>347</v>
      </c>
      <c r="DH30">
        <v>1599831408.5</v>
      </c>
      <c r="DI30">
        <v>1599829916.0999999</v>
      </c>
      <c r="DJ30">
        <v>15</v>
      </c>
      <c r="DK30">
        <v>0.216</v>
      </c>
      <c r="DL30">
        <v>2.1000000000000001E-2</v>
      </c>
      <c r="DM30">
        <v>0.45</v>
      </c>
      <c r="DN30">
        <v>-0.10100000000000001</v>
      </c>
      <c r="DO30">
        <v>395</v>
      </c>
      <c r="DP30">
        <v>13</v>
      </c>
      <c r="DQ30">
        <v>2.42</v>
      </c>
      <c r="DR30">
        <v>0.02</v>
      </c>
      <c r="DS30">
        <v>0.39059757499999997</v>
      </c>
      <c r="DT30">
        <v>-8.4325891181989601E-3</v>
      </c>
      <c r="DU30">
        <v>3.07335682397013E-2</v>
      </c>
      <c r="DV30">
        <v>1</v>
      </c>
      <c r="DW30">
        <v>707.56342857142897</v>
      </c>
      <c r="DX30">
        <v>-4.28031311154405</v>
      </c>
      <c r="DY30">
        <v>1.8573144096588901</v>
      </c>
      <c r="DZ30">
        <v>0</v>
      </c>
      <c r="EA30">
        <v>1.23793025</v>
      </c>
      <c r="EB30">
        <v>1.6131444652905402E-2</v>
      </c>
      <c r="EC30">
        <v>1.9072906012194499E-3</v>
      </c>
      <c r="ED30">
        <v>1</v>
      </c>
      <c r="EE30">
        <v>2</v>
      </c>
      <c r="EF30">
        <v>3</v>
      </c>
      <c r="EG30" t="s">
        <v>292</v>
      </c>
      <c r="EH30">
        <v>100</v>
      </c>
      <c r="EI30">
        <v>100</v>
      </c>
      <c r="EJ30">
        <v>0.45</v>
      </c>
      <c r="EK30">
        <v>-0.1008</v>
      </c>
      <c r="EL30">
        <v>0.23320000000001101</v>
      </c>
      <c r="EM30">
        <v>0</v>
      </c>
      <c r="EN30">
        <v>0</v>
      </c>
      <c r="EO30">
        <v>0</v>
      </c>
      <c r="EP30">
        <v>-0.100775000000002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21.4</v>
      </c>
      <c r="EY30">
        <v>24.5</v>
      </c>
      <c r="EZ30">
        <v>2</v>
      </c>
      <c r="FA30">
        <v>445.91399999999999</v>
      </c>
      <c r="FB30">
        <v>512.23</v>
      </c>
      <c r="FC30">
        <v>23.249400000000001</v>
      </c>
      <c r="FD30">
        <v>22.802</v>
      </c>
      <c r="FE30">
        <v>30.0002</v>
      </c>
      <c r="FF30">
        <v>22.778700000000001</v>
      </c>
      <c r="FG30">
        <v>22.7529</v>
      </c>
      <c r="FH30">
        <v>20.986799999999999</v>
      </c>
      <c r="FI30">
        <v>49.808500000000002</v>
      </c>
      <c r="FJ30">
        <v>58.126300000000001</v>
      </c>
      <c r="FK30">
        <v>23.300599999999999</v>
      </c>
      <c r="FL30">
        <v>400</v>
      </c>
      <c r="FM30">
        <v>14.6821</v>
      </c>
      <c r="FN30">
        <v>103.102</v>
      </c>
      <c r="FO30">
        <v>102.556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2020-09-11T08:36:02Z</dcterms:created>
  <dcterms:modified xsi:type="dcterms:W3CDTF">2020-09-21T13:51:50Z</dcterms:modified>
</cp:coreProperties>
</file>